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Sheet1" sheetId="1" r:id="rId1"/>
  </sheets>
  <calcPr calcId="144525"/>
  <extLst>
    <ext xmlns:loext="http://schemas.libreoffice.org/" uri="{7626C862-2A13-11E5-B345-FEFF819CDC9F}">
      <loext:extCalcPr stringRefSyntax="CalcA1ExcelA1"/>
    </ext>
  </extLst>
</workbook>
</file>

<file path=xl/calcChain.xml><?xml version="1.0" encoding="utf-8"?>
<calcChain xmlns="http://schemas.openxmlformats.org/spreadsheetml/2006/main">
  <c r="J391" i="1" l="1"/>
  <c r="F391" i="1"/>
  <c r="H388" i="1"/>
  <c r="H391" i="1" s="1"/>
  <c r="H351" i="1"/>
  <c r="H334" i="1"/>
  <c r="F334" i="1"/>
  <c r="J331" i="1"/>
  <c r="J330" i="1"/>
  <c r="J322" i="1"/>
  <c r="J315" i="1"/>
  <c r="J314" i="1"/>
  <c r="D312" i="1"/>
  <c r="J311" i="1"/>
  <c r="J310" i="1"/>
  <c r="J307" i="1"/>
  <c r="J306" i="1"/>
  <c r="D297" i="1"/>
  <c r="J295" i="1"/>
  <c r="J294" i="1"/>
  <c r="J279" i="1"/>
  <c r="J278" i="1"/>
  <c r="J271" i="1"/>
  <c r="J270" i="1"/>
  <c r="J267" i="1"/>
  <c r="J266" i="1"/>
  <c r="J257" i="1"/>
  <c r="J256" i="1"/>
  <c r="J253" i="1"/>
  <c r="J249" i="1"/>
  <c r="J248" i="1"/>
  <c r="J245" i="1"/>
  <c r="J244" i="1"/>
  <c r="J239" i="1"/>
  <c r="J235" i="1"/>
  <c r="J334" i="1" s="1"/>
  <c r="J230" i="1"/>
  <c r="H230" i="1"/>
  <c r="F230" i="1"/>
  <c r="H120" i="1"/>
  <c r="H119" i="1"/>
  <c r="F116" i="1"/>
  <c r="J113" i="1"/>
  <c r="J111" i="1"/>
  <c r="J109" i="1"/>
  <c r="J107" i="1"/>
  <c r="J104" i="1"/>
  <c r="J102" i="1"/>
  <c r="J100" i="1"/>
  <c r="J98" i="1"/>
  <c r="J96" i="1"/>
  <c r="J94" i="1"/>
  <c r="J92" i="1"/>
  <c r="J90" i="1"/>
  <c r="J88" i="1"/>
  <c r="J86" i="1"/>
  <c r="J84" i="1"/>
  <c r="J82" i="1"/>
  <c r="J80" i="1"/>
  <c r="J78" i="1"/>
  <c r="J76" i="1"/>
  <c r="J74" i="1"/>
  <c r="J72" i="1"/>
  <c r="J70" i="1"/>
  <c r="J68" i="1"/>
  <c r="J66" i="1"/>
  <c r="J64" i="1"/>
  <c r="J62" i="1"/>
  <c r="J60" i="1"/>
  <c r="J58" i="1"/>
  <c r="J56" i="1"/>
  <c r="J54" i="1"/>
  <c r="J52" i="1"/>
  <c r="J50" i="1"/>
  <c r="J48" i="1"/>
  <c r="J46" i="1"/>
  <c r="J44" i="1"/>
  <c r="J42" i="1"/>
  <c r="J40" i="1"/>
  <c r="J38" i="1"/>
  <c r="J36" i="1"/>
  <c r="J34" i="1"/>
  <c r="J28" i="1"/>
  <c r="J26" i="1"/>
  <c r="J24" i="1"/>
  <c r="J22" i="1"/>
  <c r="J20" i="1"/>
  <c r="J18" i="1"/>
  <c r="J16" i="1"/>
  <c r="J14" i="1"/>
  <c r="J11" i="1"/>
  <c r="J9" i="1"/>
  <c r="J6" i="1"/>
  <c r="J4" i="1"/>
  <c r="J116" i="1" s="1"/>
</calcChain>
</file>

<file path=xl/sharedStrings.xml><?xml version="1.0" encoding="utf-8"?>
<sst xmlns="http://schemas.openxmlformats.org/spreadsheetml/2006/main" count="998" uniqueCount="213">
  <si>
    <t>№ п/п</t>
  </si>
  <si>
    <t>Отчетный год</t>
  </si>
  <si>
    <t>Наименование мероприятия</t>
  </si>
  <si>
    <t>Наименование результата работ по мероприятию</t>
  </si>
  <si>
    <t>Ед. изм</t>
  </si>
  <si>
    <t>Обьем/количество</t>
  </si>
  <si>
    <t>Дата ввода в эксплуатацию</t>
  </si>
  <si>
    <t>Балансовая стоимость результата работ , руб.</t>
  </si>
  <si>
    <t>Составляющие балансовой стоимости результата работ</t>
  </si>
  <si>
    <t>Наименование</t>
  </si>
  <si>
    <t>Сумма, руб.</t>
  </si>
  <si>
    <t>Подтверждающие документы</t>
  </si>
  <si>
    <t>Строительство квартальных повысительных насосных станций системы ГВС мкр. Соцгород и мкр. Высокое</t>
  </si>
  <si>
    <t>Повысительная насосная станция № 1, мощность 6,9 кВт (в одном здании три насосных станции по ул. Мира)</t>
  </si>
  <si>
    <t>шт</t>
  </si>
  <si>
    <t xml:space="preserve">Монтажные и пусконаладочные работы                             </t>
  </si>
  <si>
    <t>ЗАО "Спецмонтажналадка" :  Договор № 19-07/ЭП/1  от 19.07.2019; Акт выполненных работ по форме КС-2; Справка о стоимости выполненных работ и затрат по форме КС-3.  ООО Алексинский "Центр геодезии и землеустройства" Договор 60 от 27.09.2018, акт б/н от 12.11.2018 г.</t>
  </si>
  <si>
    <t xml:space="preserve">Проектные работы </t>
  </si>
  <si>
    <t>Строительный контроль</t>
  </si>
  <si>
    <t xml:space="preserve">ООО "ПромГазСервис" : Договор № 5-ск от 20.08.2019, Акт приемки услуг. </t>
  </si>
  <si>
    <t>Проценты по привлеченным средствам</t>
  </si>
  <si>
    <t>ПАО “ККС-Групп” Договор  № 07/19-З от 30.04.19; ООО "ККС" Договор № № 2/20 от 20.02.2020</t>
  </si>
  <si>
    <t>Арендная плата</t>
  </si>
  <si>
    <t>Администрация МО город Алексин Алексинского района : Договор аренды № 2598-ЗМ от 29.11.2018 г.</t>
  </si>
  <si>
    <t>Повысительная насосная станция № 2, мощность 5,14 кВт (ул. Октябрьская)</t>
  </si>
  <si>
    <t>ЗАО "Спецмонтажналадка" :  Договор № 19-07/ЭП/1  от 19.07.2019; Акт выполненных работ по форме КС-2; Справка о стоимости выполненных работ и затрат по форме КС-3.  ООО Алексинский "Центр геодезии и землеустройства" Договор 61 от 27.09.2018,  акт б/н от 12.11.2018 г.</t>
  </si>
  <si>
    <t>Администрация МО город Алексин Алексинского района : Договор аренды № 2599-ЗМ от 29.11.2018 г.</t>
  </si>
  <si>
    <t>Повысительная насосная станция № 3, мощность 6,5 кВт ( ул. Трудовые резервы )</t>
  </si>
  <si>
    <t xml:space="preserve">ЗАО "Спецмонтажналадка" :  Договор № 19-07/ЭП/1  от 19.07.2019; Акт выполненных работ по форме КС-2; Справка о стоимости выполненных работ и затрат по форме КС-3.  </t>
  </si>
  <si>
    <t>Строительство тепловых сетей системы ГВС мкр. Соцгород и мкр. Высокое</t>
  </si>
  <si>
    <t xml:space="preserve">Сети ГВС  ул. 1-й проезд Строителей </t>
  </si>
  <si>
    <t>м, в 2-х трубном исполнении</t>
  </si>
  <si>
    <t>ЗАО "Спецмонтажналадка" : Договор 28-06/ЭП/4 от 28.06.2019; Акт выполненных работ по форме КС-2;Справка о стоимости выполненных работ и затрат по форме КС-3.</t>
  </si>
  <si>
    <t xml:space="preserve">Сети ГВС  ул. 2-й проезд Строителей </t>
  </si>
  <si>
    <t>ЗАО "Спецмонтажналадка" :        Договор 28-06/ЭП/4 от 28.06.2019; Акт выполненных работ по форме КС-2;                     Справка о стоимости выполненных работ и затрат по форме КС-3.</t>
  </si>
  <si>
    <t xml:space="preserve">Сети ГВС  ул. 3-й проезд Строителей </t>
  </si>
  <si>
    <t>ЗАО "Спецмонтажналадка" :        Договор 28-06/ЭП/4 от 28.06.2019; Акт выполненных работ по форме КС-2;                    Справка о стоимости выполненных работ и затрат по форме КС-3.</t>
  </si>
  <si>
    <t>Сети ГВС 1 квартала от ПНС № 1 до ТК 1 от ТК1 к  ул. Мира,Баумана,Ленина,Северная ( уч. 1,2,3,4,5 )</t>
  </si>
  <si>
    <t xml:space="preserve">ОАО "Тулспецстрой" :                      Договор № 18П/19 от 19.06.2019;   Акт выполненных работ по форме КС-2;                    Справка о стоимости выполненных работ и затрат по форме КС-3.                               </t>
  </si>
  <si>
    <t>Сети ГВС 3 квартала от ТУ к домам по ул. Мира,ул.Баумана,Маяковского (уч. 7,8,9,10,11,12,13 )</t>
  </si>
  <si>
    <t xml:space="preserve">ООО "РКСервис"" : Договор № 28-06/ЭП/1 от 28.06.2019; Акт выполненных работ по форме КС-2;Справка о стоимости выполненных работ и затрат по форме КС-3.       </t>
  </si>
  <si>
    <t xml:space="preserve">Сети ГВС к домам ул. Площадь Победы </t>
  </si>
  <si>
    <t xml:space="preserve">ЗАО "Спецмонтажналадка" :        Договор 28-06/ЭП/4 от 28.06.2019; Акт выполненных работ по форме КС-2;                    Справка о стоимости выполненных работ и затрат по форме КС-3.                               </t>
  </si>
  <si>
    <t>Сети ГВС к обьектам АХТТ, АРБ и домам пл. Победы, ул. Матросова</t>
  </si>
  <si>
    <t xml:space="preserve">Сети ГВС от котельной ул. Монтажная до ТК 11 ул. Луначарского </t>
  </si>
  <si>
    <t>Сети ГВС от ПНС № 1 к домам 10 кв-ла ул.Ленина,Белинского,Пахомова (уч.5,6)</t>
  </si>
  <si>
    <t xml:space="preserve">ООО "РКСервис"" : Договор № 28-06/ЭП/2 от 28.06.2019; Акт выполненных работ по форме КС-2; Справка о стоимости выполненных работ и затрат по форме КС-3. </t>
  </si>
  <si>
    <t>Сети ГВС от ПНС № 1 к домам 28 квартала (уч. 24,25,26,27,28 )</t>
  </si>
  <si>
    <r>
      <rPr>
        <sz val="8"/>
        <rFont val="Times New Roman"/>
        <family val="1"/>
        <charset val="204"/>
      </rPr>
      <t>ООО "РКСервис"" : Договор № 28-06/ЭП/3 от 28.06.2019</t>
    </r>
    <r>
      <rPr>
        <sz val="10"/>
        <rFont val="Times New Roman"/>
        <family val="1"/>
        <charset val="204"/>
      </rPr>
      <t xml:space="preserve">; Акт выполненных работ по форме КС-2; Справка о стоимости выполненных работ и затрат по форме КС-3.        </t>
    </r>
  </si>
  <si>
    <t xml:space="preserve">Сети ГВС от ПНС № 2 до ПНС № 1 </t>
  </si>
  <si>
    <t xml:space="preserve">ЗАО "Спецмонтажналадка" : Договор № 19-07/ЭП/1  от 19.07.2019; Акт выполненных работ по форме КС-2; Справка о стоимости выполненных работ и затрат по форме КС-3.        </t>
  </si>
  <si>
    <t>Сети ГВС от ПНС № 2 к домам 9 кв-ла ул. Пахомова,Ленина,Героев Алексинцев (уч.7,8,9,10 )</t>
  </si>
  <si>
    <r>
      <rPr>
        <sz val="8"/>
        <rFont val="Times New Roman"/>
        <family val="1"/>
        <charset val="204"/>
      </rPr>
      <t>ООО "РКСервис"" :Договор № 28-06/ЭП/2 от 28.06.2019</t>
    </r>
    <r>
      <rPr>
        <sz val="10"/>
        <rFont val="Times New Roman"/>
        <family val="1"/>
        <charset val="204"/>
      </rPr>
      <t xml:space="preserve">;Акт выполненных работ по форме КС-2;Справка о стоимости выполненных работ и затрат по форме КС-3. </t>
    </r>
  </si>
  <si>
    <t>Сети ГВС от ПНС №1 до УТ на 3,4 квартал Мкр Соцгород (уч. 1,2,3 )</t>
  </si>
  <si>
    <t xml:space="preserve">ООО "РКСервис"" :Договор № 28-06/ЭП/1 от 28.06.2019; Акт выполненных работ по форме КС-2; Справка о стоимости выполненных работ и затрат по форме КС-3.       </t>
  </si>
  <si>
    <t>Сети ГВС от ПНС №3 к ул.Первомайская,Космодемьянской (уч.1,2,3,4,5,6,7,8,9,10,12,13,14,15,16)</t>
  </si>
  <si>
    <r>
      <rPr>
        <sz val="8"/>
        <rFont val="Times New Roman"/>
        <family val="1"/>
        <charset val="204"/>
      </rPr>
      <t>ООО "РКСервис"" :Договор № 28-06/ЭП/3 от 28.06.2019</t>
    </r>
    <r>
      <rPr>
        <sz val="10"/>
        <rFont val="Times New Roman"/>
        <family val="1"/>
        <charset val="204"/>
      </rPr>
      <t xml:space="preserve">;Договор №  6/1/20 от 02.03.2020   - Акт выполненных работ по форме КС-2;Справка о стоимости выполненных работ и затрат по форме КС-3.      </t>
    </r>
  </si>
  <si>
    <t>Сети ГВС от ТК 4 на 5 кв. и 21 кв. к ТК 10,ТК 15 ул. Ленина,Героев Алексинцев (уч. 6,7,8,9,10 )</t>
  </si>
  <si>
    <t xml:space="preserve">ОАО "Тулспецстрой" : Договор № 18П/19 от 19.06.2019; Акт выполненных работ по форме КС-2;Справка о стоимости выполненных работ и затрат по форме КС-3.     </t>
  </si>
  <si>
    <t xml:space="preserve">Сети ГВС от ТК ул. Строителей к ж/домам ул. Площадь Победы, АХТТ </t>
  </si>
  <si>
    <t xml:space="preserve">ЗАО "Спецмонтажналадка" :Договор 28-06/ЭП/4 от 28.06.2019;  Акт выполненных работ по форме КС-2; Справка о стоимости выполненных работ и затрат по форме КС-3.                 </t>
  </si>
  <si>
    <t>Сети ГВС от ТК18 на 21 квартал к домам ул.Героев Алексинцев,Северная,Мира (уч.11,12,13,14 )</t>
  </si>
  <si>
    <t xml:space="preserve">ОАО "Тулспецстрой" :  Договор № 18П/19 от 19.06.2019; Акт выполненных работ по форме КС-2; Справка о стоимости выполненных работ и затрат по форме КС-3.        </t>
  </si>
  <si>
    <t xml:space="preserve">Сети ГВС от ТУ 4 квартала к ул. Мира,ул.Баумана,ул. Горького,ул. Маяковского </t>
  </si>
  <si>
    <t xml:space="preserve">Сети ГВС от УТ (горгаз) до ПНС № 2 </t>
  </si>
  <si>
    <t xml:space="preserve">ЗАО "Спецмонтажналадка" :Договор № 19-07/ЭП/1  от 19.07.2019;Акт выполненных работ по форме КС-2;Справка о стоимости выполненных работ и затрат по форме КС-3.        </t>
  </si>
  <si>
    <t xml:space="preserve">Сети ГВС от УТ до ПНС № 3 </t>
  </si>
  <si>
    <t xml:space="preserve">ЗАО "Спецмонтажналадка" : Договор № 19-07/ЭП/1  от 19.07.2019;Акт выполненных работ по форме КС-2; Справка о стоимости выполненных работ и затрат по форме КС-3.       </t>
  </si>
  <si>
    <t>Сети ГВС от УТ к 10 кв.ул.Ленина,Белинского,Трудовые резервы(уч. 17,18,19,20,21,22,23 )</t>
  </si>
  <si>
    <r>
      <rPr>
        <sz val="8"/>
        <rFont val="Times New Roman"/>
        <family val="1"/>
        <charset val="204"/>
      </rPr>
      <t>ООО "РКСервис"" : Договор № 28-06/ЭП/3 от 28.06.2019</t>
    </r>
    <r>
      <rPr>
        <sz val="10"/>
        <rFont val="Times New Roman"/>
        <family val="1"/>
        <charset val="204"/>
      </rPr>
      <t xml:space="preserve">; Акт выполненных работ по форме КС-2;Справка о стоимости выполненных работ и затрат по форме КС-3.     </t>
    </r>
  </si>
  <si>
    <t xml:space="preserve">Сети ГВС ул. Монтажная </t>
  </si>
  <si>
    <t xml:space="preserve">ЗАО "Спецмонтажналадка" : Договор 28-06/ЭП/4 от 28.06.2019; Акт выполненных работ по форме КС-2; Справка о стоимости выполненных работ и затрат по форме КС-3.                                </t>
  </si>
  <si>
    <t>Сети ГВС частных жилых домов № 1,3,7,9,11 ул. Белинского.</t>
  </si>
  <si>
    <t xml:space="preserve">ЗАО "Спецмонтажналадка" : Договор № 6/2/20 от 02.03.2020;  Акт выполненных работ по форме КС-2; Справка о стоимости выполненных работ и затрат по форме КС-3.                               .                        </t>
  </si>
  <si>
    <t xml:space="preserve">Сети ГВСот котельной ул. Монтажная до УТ ул. Луночарская (за горгазом) </t>
  </si>
  <si>
    <t xml:space="preserve">ООО "РКСервис"" : Договор № 28-06/ЭП/1 от 28.06.2019; Акт выполненных работ по форме КС-2;Справка о стоимости выполненных работ и затрат по форме КС-3.      ОАО РЖД-ДЦФТО Московской железной дороги-филиал ОАО РЖД-договор № ТУ-19-033/2000003389334 от 02.04.2019, акт от 26.04.2019 </t>
  </si>
  <si>
    <t>Сети ГВСот ПНС № 1 к домам 2 кв-ла ул. Мира,Баумана,Пахомова,Ленина,к КДЦ (уч.1,2,3,4)</t>
  </si>
  <si>
    <r>
      <rPr>
        <sz val="8"/>
        <rFont val="Times New Roman"/>
        <family val="1"/>
        <charset val="204"/>
      </rPr>
      <t>ООО "РКСервис"" : Договор № 28-06/ЭП/2 от 28.06.2019</t>
    </r>
    <r>
      <rPr>
        <sz val="10"/>
        <rFont val="Times New Roman"/>
        <family val="1"/>
        <charset val="204"/>
      </rPr>
      <t xml:space="preserve">; Акт выполненных работ по форме КС-2;Справка о стоимости выполненных работ и затрат по форме КС-3.        </t>
    </r>
  </si>
  <si>
    <t xml:space="preserve">Сети ГВС от котельной до сущ. ЦТП мкр. Высокое </t>
  </si>
  <si>
    <t xml:space="preserve">ЗАО "Спецмонтажналадка" :             Договор 28-06/ЭП/4 от 28.06.2019; Акт выполненных работ по форме КС-2;                                                  Справка о стоимости выполненных работ и затрат по форме КС-3.                                </t>
  </si>
  <si>
    <t>Итого  2019 год</t>
  </si>
  <si>
    <t xml:space="preserve">Проценты по привлеченным средствам на выполнение мероприятий на 30.06.2020.г, не учтенные в балансовой стоимости результата работ, руб. </t>
  </si>
  <si>
    <t>по договору займа № 07/19-3 от 30.04.2019 г.</t>
  </si>
  <si>
    <t>по договору займа № 2/20 от 20.02.2020 г.</t>
  </si>
  <si>
    <t>Реконструкция участков трубопроводов тепловых сетей системы ГВС мкр. Горушки с заменой подающего трубопровода и прокладкой циркуляционно трубопровода.</t>
  </si>
  <si>
    <t>Сети ГВС  от НС Горушки до ТК 41</t>
  </si>
  <si>
    <t xml:space="preserve">ООО "РКСервис"" : Договор № № 03-08/ЭП/1 от 11.08.2020; Акты выполненных работ по форме КС-2; Справка о стоимости выполненных работ и затрат по форме КС-3. </t>
  </si>
  <si>
    <t>Сети ГВС от ТК41 до МКД ул. Центральная, ул. Заводская, ул. Южная</t>
  </si>
  <si>
    <t xml:space="preserve">ООО Алексинский "Центр геодезии и землеустройства" : Договор №9/21 от 12.05.2021;    Акт выполненных работ.                     ООО "Ремстройпроект":                    Договор № 7/20 от 03.03.2020;        Аты выполненны работ.                     </t>
  </si>
  <si>
    <t>Сети ГВС от ТК 41 до ТК 47 (потребителей ул. Южная, ул. Горная, ул. 238 Дивизии)</t>
  </si>
  <si>
    <t>ООО  "ИПК": Договор № 04-08-ТЗ от 15.08.2020; Акт об исполнении услуг.</t>
  </si>
  <si>
    <t>Сети ГВС от ТК 47 до потребителей ул. Горная, ул. 238 Дивизии</t>
  </si>
  <si>
    <t xml:space="preserve">Отделение № 8604 Сбербанка России; Договор № 01970019/86042200 от 06.12.2019 </t>
  </si>
  <si>
    <t>Услуги технологического присоединения</t>
  </si>
  <si>
    <t>АО "Алексинская электросетевая компания": Договор № 1442-ТП от 21.04.2020; Акт об осуществлении тех. Присоединения.</t>
  </si>
  <si>
    <t>Сети ГВС от ТК 48 до потребителей ул. Центральная , ул. 238 Дивизии, ул. Рабочая</t>
  </si>
  <si>
    <t>Авторский надзор</t>
  </si>
  <si>
    <t>ООО "РКСервис": Договор № 02/20 от 24.09.2020; Акт об оказании услуг.</t>
  </si>
  <si>
    <t xml:space="preserve">м, в 2-х трубном исполнении </t>
  </si>
  <si>
    <t>Сети ГВС от ТК 88 до потребителей ул. Восточная ,ул. Южная</t>
  </si>
  <si>
    <t>Сети ГВС от ТК 70 до ТК 88 (потребителей ул. Южная, ул. Восточная)</t>
  </si>
  <si>
    <t>Сети ГВС от ТК 70 до потребителей ул. Центральная</t>
  </si>
  <si>
    <t>Сети ГВС от НС Горушки до ТК 70</t>
  </si>
  <si>
    <t>Сети ГВС от ТК 81 до потребителей ул. Арматурная , ул. Сосновая, ул. Рабочая</t>
  </si>
  <si>
    <t>Сети ГВС от ТК 77 до потребителей ул. Рабочая, ул. Центральная</t>
  </si>
  <si>
    <t>Тепловые сети системы ГВС мкр. Горушки.( НС “Горушки” )</t>
  </si>
  <si>
    <t>Сети ГВС от ТК 8 на запад до потребителей ул. Арматурная, д. 2-15</t>
  </si>
  <si>
    <t>Тепловые сети системы ГВС мкр. Горушки и Гремицы ( НС “Гремицы” )</t>
  </si>
  <si>
    <t>Сети ГВС от НС Горушки до ТК 8 ул. Арматурная</t>
  </si>
  <si>
    <t xml:space="preserve">Сети ГВС от ТК 57 до потребителей ул. Рабочая </t>
  </si>
  <si>
    <t xml:space="preserve">ООО "РКСервис"" : Договор № 16-09/ЭП/1 от 21.09.2020; Акты выполненных работ по форме КС-2; Справка о стоимости выполненных работ и затрат по форме КС-3. </t>
  </si>
  <si>
    <t>ООО  "ИПК": Договор № 08-08-ТЗ от 24.09.2020; Акт об исполнении услуг.</t>
  </si>
  <si>
    <t>ООО "РКСервис": Договор № 04/20 от 05.10.2020; Акт об оказании услуг.</t>
  </si>
  <si>
    <t xml:space="preserve">Сети ГВС от ТК 70 до потребителей ул. Центральная </t>
  </si>
  <si>
    <t>Сети ГВС от ТК 85-1 до потребителей ул. Арматурная, д. 34-а, б, в, г.</t>
  </si>
  <si>
    <t xml:space="preserve">ООО "РКСервис"" : Договор  № 04-09/ЭП/1 от 04.09.2020; Акты выполненных работ по форме КС-2; Справка о стоимости выполненных работ и затрат по форме КС-3. </t>
  </si>
  <si>
    <t>ООО  "ИПК": Договор№ 07-08-ТЗ от 21.09.2020; Акт об исполнении услуг.</t>
  </si>
  <si>
    <t>ООО "РКСервис": Договор№ 03/20 от 02.10.2020; Акт об оказании услуг.</t>
  </si>
  <si>
    <t xml:space="preserve">ЗАО "Спецмонтажналадка" :Договор № 32/20 от 27.11.2020;Акт выполненных работ по форме КС-2;Справка о стоимости выполненных работ и затрат по форме КС-3; Товарная накладная      </t>
  </si>
  <si>
    <t xml:space="preserve">ООО Алексинский "Центр геодезии и землеустройства" ; Договор № 29 от 07.12.2020              ООО "Ремстройпроект":                    Договор № 7/20 от 03.03.2020;        Аты выполненны работ.                     </t>
  </si>
  <si>
    <t>ООО  "ИПК": Договор № 05-08-ТЗ от 27.08.2020; Акт об исполнении услуг.</t>
  </si>
  <si>
    <t>Сети ГВС от ТК 8 на восток до потребителей ул. Арматурная, д. 17-42</t>
  </si>
  <si>
    <t xml:space="preserve">ООО  "ИПК" : Договор  № № 04-09-П от 21.09.2020; Акты выполненных работ по форме КС-2; Справка о стоимости выполненных работ и затрат по форме КС-3. </t>
  </si>
  <si>
    <t>ООО Алексинский "Центр геодезии и землеустройства" : Договор №9/21 от 12.05.2021;    Акт выполненных работ.</t>
  </si>
  <si>
    <t>ООО "Ремстройпроект": Договор     № 15-А/20 от 26.11.2020; Акт выполненных работ.</t>
  </si>
  <si>
    <t>Строительство тепловых сетей системы ГВС мкр. Горушки и Гремицы</t>
  </si>
  <si>
    <t>ООО Алексинский "Центр геодезии и землеустройства": Договор № 17 от 31.08.2020;            Договор №9/21 от 12.05.2021;    Акты выполненных работ.             Филиал в Тульской и Рязанской областях ПАО "РОСТЕЛЕКОМ": Акты выполненых работ.                    ООО "Ремстройпроект":                     Договор № 30/19 от 10.09.2019;      Договор № 7/20 от 03.03.2020;        Аты выполненны работ.</t>
  </si>
  <si>
    <t>Аренда земли</t>
  </si>
  <si>
    <t>Администрация МО город Алексин Алексинского района : Договор аренды № 2666-ЗМ от 10.12.2019</t>
  </si>
  <si>
    <t>Сети ГВС от ТК 12 до НС Гремицы</t>
  </si>
  <si>
    <t>Сети ГВС от НС Гремицы до потребителей</t>
  </si>
  <si>
    <t>ООО Алексинский "Центр геодезии и землеустройства": Договор № 17 от 31.08.2020;            Договор №9/21 от 12.05.2021;    Акты выполненных работ.             Филиал в Тульской и Рязанской областях ПАО "РОСТЕЛЕКОМ": Акты выполненых работ.                    ООО "Ремстройпроект":                     Договор № 30/19 от 10.09.2019;      Договор № 7/20 от 03.03.2020;        Акты выполненны работ.</t>
  </si>
  <si>
    <t xml:space="preserve">Строительство тепловых сетей системы отопления и ГВС по ул. Приокская </t>
  </si>
  <si>
    <t>Тепловая сеть системы отопления и ГВС по ул. Приокская</t>
  </si>
  <si>
    <t xml:space="preserve">АО "Спецмонтажналадка" : Договор № 17-08/ЭП/1 от 17.08.2020; Акты выполненных работ по форме КС-2; Справка о стоимости выполненных работ и затрат по форме КС-3. </t>
  </si>
  <si>
    <t xml:space="preserve"> ООО "Ремстройпроект":                     Договор № 7/20 от 03.03.2020;        Акт выполненны работ.</t>
  </si>
  <si>
    <t>ООО  "ИПК": Договор № 06-08-ТЗ от 19.08.2020; Акт об исполнении услуг.</t>
  </si>
  <si>
    <t>Итого  2020 год</t>
  </si>
  <si>
    <t xml:space="preserve">Проценты по привлеченным средствам на выполнение мероприятий на 31.07.2021.г, не учтенные в балансовой стоимости результата работ, руб. </t>
  </si>
  <si>
    <t>-</t>
  </si>
  <si>
    <t>Строительство баков аккумуляторов для ЦТП ГВС мкр. Петровское.</t>
  </si>
  <si>
    <t xml:space="preserve">БАГВ для ЦТП системы ГВС мкр. Петровское </t>
  </si>
  <si>
    <r>
      <rPr>
        <sz val="10"/>
        <rFont val="Times New Roman"/>
        <family val="1"/>
        <charset val="204"/>
      </rPr>
      <t xml:space="preserve">АО "Спецмонтажналадка" : Договор </t>
    </r>
    <r>
      <rPr>
        <sz val="10"/>
        <color rgb="FF000000"/>
        <rFont val="Times New Roman"/>
        <family val="1"/>
        <charset val="204"/>
      </rPr>
      <t>№ 17/21 от 12.08.2021</t>
    </r>
    <r>
      <rPr>
        <sz val="10"/>
        <rFont val="Times New Roman"/>
        <family val="1"/>
        <charset val="204"/>
      </rPr>
      <t xml:space="preserve">; Акты выполненных работ по форме КС-2; Справка о стоимости выполненных работ и затрат по форме КС-3. </t>
    </r>
  </si>
  <si>
    <r>
      <rPr>
        <sz val="10"/>
        <rFont val="Times New Roman"/>
        <family val="1"/>
        <charset val="204"/>
      </rPr>
      <t>ООО "РКСервис": Договор</t>
    </r>
    <r>
      <rPr>
        <sz val="10"/>
        <color rgb="FF000000"/>
        <rFont val="Times New Roman"/>
        <family val="1"/>
        <charset val="204"/>
      </rPr>
      <t>№ 27/20 от 05.10.2020г.</t>
    </r>
    <r>
      <rPr>
        <sz val="10"/>
        <rFont val="Times New Roman"/>
        <family val="1"/>
        <charset val="204"/>
      </rPr>
      <t>; Акт об оказании услуг.</t>
    </r>
  </si>
  <si>
    <r>
      <rPr>
        <sz val="10"/>
        <rFont val="Times New Roman"/>
        <family val="1"/>
        <charset val="204"/>
      </rPr>
      <t xml:space="preserve">ООО "Ремстройпроект": Договор     </t>
    </r>
    <r>
      <rPr>
        <sz val="10"/>
        <color rgb="FF000000"/>
        <rFont val="Times New Roman"/>
        <family val="1"/>
        <charset val="204"/>
      </rPr>
      <t>№ 04/21 от 25.08.2021</t>
    </r>
    <r>
      <rPr>
        <sz val="10"/>
        <rFont val="Times New Roman"/>
        <family val="1"/>
        <charset val="204"/>
      </rPr>
      <t>; Акт выполненных работ.</t>
    </r>
  </si>
  <si>
    <t>Строительство ЦТП системы ГВС мкр. Петровское.</t>
  </si>
  <si>
    <t>ЦТП системы ГВС мкр. Петровское.</t>
  </si>
  <si>
    <r>
      <rPr>
        <sz val="10"/>
        <color rgb="FF000000"/>
        <rFont val="Times New Roman"/>
        <family val="1"/>
        <charset val="204"/>
      </rPr>
      <t xml:space="preserve">МУП ВКХ г.Алексин </t>
    </r>
    <r>
      <rPr>
        <sz val="10"/>
        <rFont val="Times New Roman"/>
        <family val="1"/>
        <charset val="204"/>
      </rPr>
      <t xml:space="preserve">: Договор </t>
    </r>
    <r>
      <rPr>
        <sz val="10"/>
        <color rgb="FF000000"/>
        <rFont val="Times New Roman"/>
        <family val="1"/>
        <charset val="204"/>
      </rPr>
      <t>№ 136 от 20.01.2022г.</t>
    </r>
    <r>
      <rPr>
        <sz val="10"/>
        <rFont val="Times New Roman"/>
        <family val="1"/>
        <charset val="204"/>
      </rPr>
      <t>; Акт об осуществлении тех. Присоединения.</t>
    </r>
  </si>
  <si>
    <t>Строительство тепловых сетей системы ГВС мкр. Петровское.</t>
  </si>
  <si>
    <t>Сети ГВС от  врезки в магистральные сети ГВС (1-ое направление) до УП12 ул. Школьная.</t>
  </si>
  <si>
    <t xml:space="preserve">ООО "Газэнергомонтаж" дог. № 09/07-2021/ЭП от 14.07.2021; Акты выполненных работ по форме КС-2; Справка о стоимости выполненных работ и затрат по форме КС-3. </t>
  </si>
  <si>
    <r>
      <rPr>
        <sz val="10"/>
        <rFont val="Times New Roman"/>
        <family val="1"/>
        <charset val="204"/>
      </rPr>
      <t>ООО "РКСервис": Договор</t>
    </r>
    <r>
      <rPr>
        <sz val="10"/>
        <color rgb="FF000000"/>
        <rFont val="Times New Roman"/>
        <family val="1"/>
        <charset val="204"/>
      </rPr>
      <t>№ 27/20 от 05.10.2020г.</t>
    </r>
    <r>
      <rPr>
        <sz val="10"/>
        <rFont val="Times New Roman"/>
        <family val="1"/>
        <charset val="204"/>
      </rPr>
      <t>; Акт об оказании услуг;</t>
    </r>
    <r>
      <rPr>
        <sz val="10"/>
        <color rgb="FF000000"/>
        <rFont val="Times New Roman"/>
        <family val="1"/>
        <charset val="204"/>
      </rPr>
      <t>ООО "ЦГК Вектор":№ 6/2/22 от 31.03.2022г,Акт об оказании услуг</t>
    </r>
  </si>
  <si>
    <r>
      <rPr>
        <sz val="10"/>
        <rFont val="Times New Roman"/>
        <family val="1"/>
        <charset val="204"/>
      </rPr>
      <t xml:space="preserve">ООО "Ремстройпроект": Договор     </t>
    </r>
    <r>
      <rPr>
        <sz val="10"/>
        <color rgb="FF000000"/>
        <rFont val="Times New Roman"/>
        <family val="1"/>
        <charset val="204"/>
      </rPr>
      <t>№ 02/21 от 25.08.2021</t>
    </r>
    <r>
      <rPr>
        <sz val="10"/>
        <rFont val="Times New Roman"/>
        <family val="1"/>
        <charset val="204"/>
      </rPr>
      <t>; Акт выполненных работ.</t>
    </r>
  </si>
  <si>
    <t xml:space="preserve">Сети ГВС от  границы территории СОШ №9 до УТ7, УТ15, УТ8, УТ 9 ул. Металлистов 7,15,13, ул. Грузинка д.4 </t>
  </si>
  <si>
    <t>Сети ГВС от  УТ36 ул. Чехова д. 13 до УТ37, УТ38, УТ39, УТ40, УТ41, УТ45 ул. Дружбы д. 3,За,5,7 до УТ43 ( уч 6)</t>
  </si>
  <si>
    <t xml:space="preserve">ОАО “Тулспецстрой” дог. № 02-П/2021 от 28.07.2021 г.; Акты выполненных работ по форме КС-2; Справка о стоимости выполненных работ и затрат по форме КС-3. </t>
  </si>
  <si>
    <r>
      <rPr>
        <sz val="10"/>
        <rFont val="Times New Roman"/>
        <family val="1"/>
        <charset val="204"/>
      </rPr>
      <t xml:space="preserve">ООО "Ремстройпроект": Договор     </t>
    </r>
    <r>
      <rPr>
        <sz val="10"/>
        <color rgb="FF000000"/>
        <rFont val="Times New Roman"/>
        <family val="1"/>
        <charset val="204"/>
      </rPr>
      <t>№ 03/21 от 25.08.2021</t>
    </r>
    <r>
      <rPr>
        <sz val="10"/>
        <rFont val="Times New Roman"/>
        <family val="1"/>
        <charset val="204"/>
      </rPr>
      <t>; Акт выполненных работ.</t>
    </r>
  </si>
  <si>
    <t>Сети ГВС от  УТ43-УТ44, УТ45 ул. Дружбы д. 6,8; УТ43-УТ46, УТ47, УТ48 ул. Дружбы д. 4, ул. Чехова д. 10, 11/2; от УТ43 -УТ49, УТ50, УТ51, УТ52 ул. Чехова д. 7,8; УТ49-УТ53, УТ54, УТ55, УТ56, УТ57, УТ58 ул. Чехова д. 2,5,6; УТ27, УТ28, УТ29 - ул. Дружбы д. 10,12,14 ( уч 7)</t>
  </si>
  <si>
    <t>Сети ГВС от  ЦТП до УТ1, УТ2, УТЗ, УТ4, УТ5, УТб, УТ7, УТ7а, УТ8, УТ9, УТ10, УТ11, УТ12, УТ13, УТ14, УТ15, УТ16, УТ17, УТ18, УТ19, УТ20 ул К. Маркса д. 6,8,5,7, ул. Энергетиков д. 1a,2,3,4,5,6,8 ул. Ушинского д. 2,3; от ЦПТ до УТ21, УТ22 ул. К Маркса д.2,3</t>
  </si>
  <si>
    <r>
      <rPr>
        <sz val="10"/>
        <rFont val="Times New Roman"/>
        <family val="1"/>
        <charset val="204"/>
      </rPr>
      <t xml:space="preserve">ООО “ИПК” дог. </t>
    </r>
    <r>
      <rPr>
        <sz val="10"/>
        <color rgb="FF000000"/>
        <rFont val="Times New Roman"/>
        <family val="1"/>
        <charset val="204"/>
      </rPr>
      <t xml:space="preserve">№ 19-11-П от 19.11.2021г.№ 25-08-П от 25.08.2021г., </t>
    </r>
    <r>
      <rPr>
        <sz val="10"/>
        <rFont val="Times New Roman"/>
        <family val="1"/>
        <charset val="204"/>
      </rPr>
      <t xml:space="preserve">; Акты выполненных работ по форме КС-2; Справка о стоимости выполненных работ и затрат по форме КС-3. </t>
    </r>
  </si>
  <si>
    <r>
      <rPr>
        <sz val="10"/>
        <rFont val="Times New Roman"/>
        <family val="1"/>
        <charset val="204"/>
      </rPr>
      <t>ООО "РКСервис": Договор</t>
    </r>
    <r>
      <rPr>
        <sz val="10"/>
        <color rgb="FF000000"/>
        <rFont val="Times New Roman"/>
        <family val="1"/>
        <charset val="204"/>
      </rPr>
      <t>№ 27/20 от 05.10.2020г.</t>
    </r>
    <r>
      <rPr>
        <sz val="10"/>
        <rFont val="Times New Roman"/>
        <family val="1"/>
        <charset val="204"/>
      </rPr>
      <t>; Акт об оказании услуг;</t>
    </r>
    <r>
      <rPr>
        <sz val="10"/>
        <color rgb="FF000000"/>
        <rFont val="Times New Roman"/>
        <family val="1"/>
        <charset val="204"/>
      </rPr>
      <t xml:space="preserve">ООО "ЦГК Вектор":№ 6/2/22 от 31.03.2022г,Акт об оказании услуг; ООО Алексинский "Центр геодезии и землеустройства" : Договор № 3 от 10.02.2021;    Акт выполненных работ. </t>
    </r>
  </si>
  <si>
    <r>
      <rPr>
        <sz val="10"/>
        <rFont val="Times New Roman"/>
        <family val="1"/>
        <charset val="204"/>
      </rPr>
      <t xml:space="preserve">ООО "Ремстройпроект": Договор     </t>
    </r>
    <r>
      <rPr>
        <sz val="10"/>
        <color rgb="FF000000"/>
        <rFont val="Times New Roman"/>
        <family val="1"/>
        <charset val="204"/>
      </rPr>
      <t xml:space="preserve"> № 05/21 от 25.08.2021</t>
    </r>
    <r>
      <rPr>
        <sz val="10"/>
        <rFont val="Times New Roman"/>
        <family val="1"/>
        <charset val="204"/>
      </rPr>
      <t>; Акт выполненных работ.</t>
    </r>
  </si>
  <si>
    <r>
      <rPr>
        <sz val="10"/>
        <color rgb="FF000000"/>
        <rFont val="Times New Roman"/>
        <family val="1"/>
        <charset val="204"/>
      </rPr>
      <t xml:space="preserve">МУП ВКХ г.Алексин </t>
    </r>
    <r>
      <rPr>
        <sz val="10"/>
        <rFont val="Times New Roman"/>
        <family val="1"/>
        <charset val="204"/>
      </rPr>
      <t xml:space="preserve">: Договор </t>
    </r>
    <r>
      <rPr>
        <sz val="10"/>
        <color rgb="FF000000"/>
        <rFont val="Times New Roman"/>
        <family val="1"/>
        <charset val="204"/>
      </rPr>
      <t>№ 137 от 22.04.2022г.</t>
    </r>
    <r>
      <rPr>
        <sz val="10"/>
        <rFont val="Times New Roman"/>
        <family val="1"/>
        <charset val="204"/>
      </rPr>
      <t xml:space="preserve">; Акт об осуществлении тех. Присоединения; </t>
    </r>
    <r>
      <rPr>
        <sz val="10"/>
        <color rgb="FF000000"/>
        <rFont val="Times New Roman"/>
        <family val="1"/>
        <charset val="204"/>
      </rPr>
      <t xml:space="preserve">АО "АЭСК" </t>
    </r>
    <r>
      <rPr>
        <sz val="10"/>
        <rFont val="Times New Roman"/>
        <family val="1"/>
        <charset val="204"/>
      </rPr>
      <t>: Договор</t>
    </r>
    <r>
      <rPr>
        <sz val="10"/>
        <color rgb="FF000000"/>
        <rFont val="Times New Roman"/>
        <family val="1"/>
        <charset val="204"/>
      </rPr>
      <t>№ 1501-ТП от 17.03.2022.</t>
    </r>
    <r>
      <rPr>
        <sz val="10"/>
        <rFont val="Times New Roman"/>
        <family val="1"/>
        <charset val="204"/>
      </rPr>
      <t>; Акт об осуществлении тех. Присоединения.</t>
    </r>
  </si>
  <si>
    <t>Администрация МО город Алексин Алексинского района : Договор аренды № 2788-ЗМ от 08.02.2022</t>
  </si>
  <si>
    <t>Сети ГВС от врезки между УТ20 и УТ36 ул. Вересаева к УТ 21 (ул. Вересаева д. 4,6); УТ22 - ул. Вересаева д.8; к УТ23- ул. Вересаева д. 10/7,9, ул. Армейская д. 10 а ( уч 4)</t>
  </si>
  <si>
    <t>Сети ГВС от врезки между УТ23 и УТ24 ул. Вересаева к УТ24, УТЗО, УТ25- ул. Дружбы д.9; до УТ27 ул. Дружбы, 14; от УТЗО,УТЗЗ - ул. Дружбы д.7 ( уч 5)</t>
  </si>
  <si>
    <t>Сети ГВС от от ЦТП до УТ2; Подземная прокладка:от УТ2- ул. Чехова д.23; от УТ2 до УТ3 ул. Жуковского</t>
  </si>
  <si>
    <t xml:space="preserve">ООО “ИПК” дог. № 07-07-П от 07.07.2021 г.; Акты выполненных работ по форме КС-2; Справка о стоимости выполненных работ и затрат по форме КС-3. </t>
  </si>
  <si>
    <r>
      <rPr>
        <sz val="10"/>
        <rFont val="Times New Roman"/>
        <family val="1"/>
        <charset val="204"/>
      </rPr>
      <t xml:space="preserve">ООО "Ремстройпроект": Договор     </t>
    </r>
    <r>
      <rPr>
        <sz val="10"/>
        <color rgb="FF000000"/>
        <rFont val="Times New Roman"/>
        <family val="1"/>
        <charset val="204"/>
      </rPr>
      <t>№ 01/21 от 25.08.2021</t>
    </r>
    <r>
      <rPr>
        <sz val="10"/>
        <rFont val="Times New Roman"/>
        <family val="1"/>
        <charset val="204"/>
      </rPr>
      <t>; Акт выполненных работ.</t>
    </r>
  </si>
  <si>
    <t>Сети ГВС от УП4 - УТ1, УТ2, УТЗ, ул. Серафимовича д. 4,6, ул. Чехова д.19,18 до УТ15, УТ4; УТ16, УТ17, УТ5-УТ6; УТ5-УТ7-УТ8 до УТ9; от УТ15 ДО УТ18 (уч 2)</t>
  </si>
  <si>
    <t xml:space="preserve">Сети ГВС от УТ102- УТ39, 40 41,42,43, СК2 ул. Тельмана </t>
  </si>
  <si>
    <t xml:space="preserve">Сети ГВС от УТ3 к домам ул. Жуковского, 4а,6а,8а,10,8; от УТ4 к домам ул. Жуковского д. 3,4,6 </t>
  </si>
  <si>
    <t xml:space="preserve">Сети ГВС от УТ3-УТ4- УТ67; УТ67-ул. Кирпичная д.6,8, 11, 13, 1. </t>
  </si>
  <si>
    <t xml:space="preserve">Сети ГВС от УТ6 до УТ14 ул. Металлистов д.6, д.8 </t>
  </si>
  <si>
    <t xml:space="preserve">Сети ГВС от УТ67 (ул. Кирпичная), УТ68,УТ69,УТ25,УТ70; УТ69- УТ24 ул. Металлистов д 55,57; УТ25 -ул. Урицкого д. 28; от УТ70, УТ71,УТ27,28,29,30 ул. Почтовая д. 13,11,9,3; УТ71- ул. Урицкого д.25 </t>
  </si>
  <si>
    <t xml:space="preserve">Сети ГВС от УТ70, УТ31, УТ33, УТ34, УТ35, УТ36, УТ37, УТ38, У102, УТ45, УТ46УТ47,УТ48, УT112 ул. Урицкого д. 19,17,15,11,9,9а,7,14,12, 21, ул. Металлистов д. 45,47; УТ112- УТ49 ул. Ключевая д,4,6,8 </t>
  </si>
  <si>
    <t>Сети ГВС от УТ9, УТ10, УТ11, УТ13 ул. Металлистов д. 17,17а,19,21, ул. Грузинский пер.4; УТ9, УТ17, УТ18, УТ19, УТ20, УТ23, УТ21, УТ22 Грузинский пер.</t>
  </si>
  <si>
    <t>Сети ГВС от ЦТП до УП 4</t>
  </si>
  <si>
    <t xml:space="preserve">Сети ГВС по тер-рии СОШ №9: от границы территории СОШ №9 до УТ4, УТ5, УТ6; УТ4 приямок ул. Школьная д.6 (СОШ №9); УТ5-ул. Школьная д. 4 ( СОШ №9) </t>
  </si>
  <si>
    <t xml:space="preserve">Сети ГВС УП 112-УТ57,УТ75 ул. Металлистов д. 26 (д/с №26); УТ 75, УТ59, УТ 61, УТ 62, УТ 63, УТ 64, УТ 65, УТ 66 ул. Пушкинская </t>
  </si>
  <si>
    <t xml:space="preserve">Сети ГВС УП12 до УТ2 ул. Школьная д.12; от УТ 2-УТЗ до_границы территории СОШ №9 </t>
  </si>
  <si>
    <t xml:space="preserve">Сети ГВС УТ112-УТ51, УТ52, УТ53, УТ54, УТ55, УТ56 ул. Металлистов к д. №31,33,35,37,39,41. </t>
  </si>
  <si>
    <t>Сети ГВС УТ7-УТ10-УТ12-УТ11 ул. Армейская д. 12а; от УТ12-УТ13- УТ14 ул. Армейская д.15,13,11; УТ14-ул. Вересаева д. 5/7; от УТ18, ,УТ19, УТ20 ул. Вересаева д. 1; от УТ20 до УТ36 ул. Чехова ( уч 3)</t>
  </si>
  <si>
    <t>Итого  2021 год</t>
  </si>
  <si>
    <t xml:space="preserve">Проценты по привлеченным средствам на выполнение мероприятий на 30.06.2022.г, не учтенные в балансовой стоимости результата работ, руб. </t>
  </si>
  <si>
    <t xml:space="preserve">Строительство тепловых сетей системы ГВС мкр. № 1 </t>
  </si>
  <si>
    <t>Сети ГВС от ЦТП -УТ1, УТ2,УТ3. УТ2-УТ8,УТ9,УТ10, УТ11, УТ12 УТ13,УТ14,УТ15. к МКД ул. Советской Армии,д.5,д.9 к КНС, ул. Юности д.6,4,12, Д/с № 12, ул. Октября, д.12,16</t>
  </si>
  <si>
    <t>ООО “ИПК”№ 14/03/01-22 от 14.03.2022.; Акты выполненных работ по форме КС-2; Справка о стоимости выполненных работ и затрат по форме КС-3.</t>
  </si>
  <si>
    <t xml:space="preserve">ООО "РКСервис": Договор № 15/21 от 06.08.2021г.; Акт об оказании услуг. ООО "ЦГК Вектор": Договор № 17/22 от 17.10.2022 г, Акт об оказании услуг. </t>
  </si>
  <si>
    <t xml:space="preserve"> ООО "Ремстройпроект": Договор     № 01/22 от 06.05.2022; Акт выполненных работ.</t>
  </si>
  <si>
    <t>Сети ГВС от УТ8- УТ16,17,18,21,22,24,25,26,27,28,29 к МКД ул. Советской Армии, д.7,11/1, школа № 1, ул. Санаторная, д.3,7,9,5,3а, ул. Октября, д.6,8</t>
  </si>
  <si>
    <t xml:space="preserve">Сети ГВС от ЦТП-АРБ№ 1-ул. Санаторная,17 (УТ1,2,3,4) </t>
  </si>
  <si>
    <t xml:space="preserve">Внутриплощадочные сети тепловой сети ЦТП </t>
  </si>
  <si>
    <t xml:space="preserve">Сети ГВС от УТ29 ( в точке подключения 1 направления) к УТ1,УТ2, УТ3,УТ3.1,УТ4. УТ1-УТ31,УТ32,УТ33,УТ34 к  МКД ул. Санаторная, д.2,2а,2б,2б, ул. Радбужская,1/1, ул. Октября, д.2  </t>
  </si>
  <si>
    <t>ООО “ИПК”№ 05/03/02-22 от 05.03.2022..; Акты выполненных работ по форме КС-2; Справка о стоимости выполненных работ и затрат по форме КС-3.</t>
  </si>
  <si>
    <t xml:space="preserve"> ООО "Ремстройпроект": Договор     № 02/22 от 06.05.2022; Акт выполненных работ.</t>
  </si>
  <si>
    <t xml:space="preserve">Сети ГВС от УТ4-УТ5,УТ6,УТ7,УТ8 до УТ9.От УТ6- УТ35, УТ36, от УТ7-УТ26,УТ27, УТ28, УТ29, УТ30 к МКД  ул. Октября, д.3,5,7.7б,9,11/10,7а, ул. Здоровья, д.6,8,  ул. Революции, д.7д  </t>
  </si>
  <si>
    <t xml:space="preserve">Сети ГВС от УТ9- УТ10, УТ11, УТ12, УТ13, УТ14, УТ15, УТ17, УТ18, УТ19, УТ37, УТ23 к МКД ул. Революции, д.5в,7г,7,5,3,1/1 ул. Октября, д.1/9, Дом детского творчества, гостиница «Ока» </t>
  </si>
  <si>
    <t xml:space="preserve">Сети ГВС от УТ-9-УТ20,УТ21, УТ22 к МКД ул. Революции,д.5б,3а д/с № 7, школа № 3  </t>
  </si>
  <si>
    <t xml:space="preserve">Сети ГВС от ЦТП-УТ1,УТ2, УТ3, УТ4 к МКД ул. Советской Армии,д.15,17 </t>
  </si>
  <si>
    <t>ООО “ИПК”№ 05/03/03-22 от 05.03.2022..; Акты выполненных работ по форме КС-2; Справка о стоимости выполненных работ и затрат по форме КС-3.</t>
  </si>
  <si>
    <t xml:space="preserve"> ООО "Ремстройпроект": Договор     № 03/22 от 06.05.2022; Акт выполненных работ.</t>
  </si>
  <si>
    <t xml:space="preserve">Сети ГВС от УТ1-УТ22, УТ23, УТ24 к МКД ул. Советской Армии 13, ул. Юности, д.3,д. 1/20  </t>
  </si>
  <si>
    <t xml:space="preserve">Сети ГВС от УТ4-УТ5, УТ6, УТ7,УТ8, УТ8.1, УТ9, УТ10, УТ11,УТ12, к МКД ул. Советской Армии, д.19, ул. Октября, д.26,22,24,23,21, ул. ВЛКСМ,9,11, д/с № 11, Бор-дача,44  </t>
  </si>
  <si>
    <t xml:space="preserve">Сети ГВС от УТ12-УТ13, УТ14,15,16,17,18,19,20,21,27 к МКД  ул.ВЛКСМ,д.6,7,8,8а, ул. Октября,д.17,19,15/5, ул. Здоровья,д.3  </t>
  </si>
  <si>
    <t xml:space="preserve">Сети ГВС от УТ4-УТ28,29,30,31,32,33,34 к МКД ул. Советской Армии, д.21, ул. ВЛКСМ, д. 14/23,13,12,15,16 (роддом д/дом)  </t>
  </si>
  <si>
    <t xml:space="preserve">Строительство ЦТП системы ГВС мкр. № 1  </t>
  </si>
  <si>
    <t xml:space="preserve">ЦТП системы ГВС мкр. № 1  </t>
  </si>
  <si>
    <t>ООО “ИПК”№ 09/03-22 от 09.03.2022..; Акты выполненных работ по форме КС-2; Справка о стоимости выполненных работ и затрат по форме КС-3.</t>
  </si>
  <si>
    <t xml:space="preserve">ООО "РКСервис": Договор № 15/21 от 06.08.2021г.; Акт об оказании услуг. </t>
  </si>
  <si>
    <t>Итого  2022 год</t>
  </si>
  <si>
    <t xml:space="preserve">Проценты по привлеченным средствам на выполнение мероприятий на 15.11.2022.г, не учтенные в балансовой стоимости результата работ, руб. </t>
  </si>
  <si>
    <t xml:space="preserve">Договор №  01970019/86042200 от 06.12.2019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</si>
</sst>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0;\-#,##0.00"/>
  </numFmts>
  <fonts count="10" x14ac:knownFonts="1">
    <font>
      <sz val="10"/>
      <name val="Arial"/>
      <family val="2"/>
      <charset val="204"/>
    </font>
    <font>
      <sz val="10"/>
      <name val="Times New Roman"/>
      <family val="1"/>
      <charset val="204"/>
    </font>
    <font>
      <sz val="9"/>
      <name val="Times New Roman"/>
      <family val="1"/>
      <charset val="204"/>
    </font>
    <font>
      <b/>
      <sz val="10"/>
      <name val="Times New Roman"/>
      <family val="1"/>
      <charset val="204"/>
    </font>
    <font>
      <sz val="8"/>
      <name val="Times New Roman"/>
      <family val="1"/>
      <charset val="204"/>
    </font>
    <font>
      <b/>
      <u/>
      <sz val="12"/>
      <name val="Times New Roman"/>
      <family val="1"/>
      <charset val="204"/>
    </font>
    <font>
      <b/>
      <sz val="9"/>
      <name val="Times New Roman"/>
      <family val="1"/>
      <charset val="204"/>
    </font>
    <font>
      <sz val="9"/>
      <color rgb="FF000000"/>
      <name val="Times New Roman"/>
      <family val="1"/>
      <charset val="204"/>
    </font>
    <font>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58">
    <xf numFmtId="0" fontId="0" fillId="0" borderId="0" xfId="0"/>
    <xf numFmtId="4" fontId="7"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4" fontId="1" fillId="0" borderId="1" xfId="0" applyNumberFormat="1" applyFont="1" applyBorder="1" applyAlignment="1">
      <alignment horizontal="left" vertical="top" wrapText="1"/>
    </xf>
    <xf numFmtId="4" fontId="2" fillId="0" borderId="1" xfId="0" applyNumberFormat="1" applyFont="1" applyBorder="1" applyAlignment="1">
      <alignment horizontal="right" vertical="center" wrapText="1"/>
    </xf>
    <xf numFmtId="164" fontId="1" fillId="0" borderId="1" xfId="0" applyNumberFormat="1" applyFont="1" applyBorder="1" applyAlignment="1">
      <alignment vertical="center"/>
    </xf>
    <xf numFmtId="0" fontId="2" fillId="0" borderId="1" xfId="0" applyFont="1" applyBorder="1" applyAlignment="1">
      <alignment vertical="center" wrapText="1" indent="1"/>
    </xf>
    <xf numFmtId="0" fontId="1" fillId="0" borderId="1" xfId="0" applyFont="1" applyBorder="1" applyAlignment="1">
      <alignment vertical="center" wrapText="1"/>
    </xf>
    <xf numFmtId="0" fontId="1" fillId="0" borderId="1" xfId="0" applyFont="1" applyBorder="1" applyAlignment="1">
      <alignment vertical="center"/>
    </xf>
    <xf numFmtId="0" fontId="3" fillId="0" borderId="1" xfId="0" applyFont="1" applyBorder="1" applyAlignment="1">
      <alignment vertical="top" wrapText="1"/>
    </xf>
    <xf numFmtId="0" fontId="3" fillId="0" borderId="1"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1" fillId="0" borderId="0" xfId="0" applyFont="1" applyAlignment="1">
      <alignment vertical="top"/>
    </xf>
    <xf numFmtId="0" fontId="2" fillId="0" borderId="0" xfId="0" applyFont="1" applyAlignment="1">
      <alignment horizontal="right"/>
    </xf>
    <xf numFmtId="0" fontId="1" fillId="0" borderId="0" xfId="0" applyFont="1" applyAlignment="1">
      <alignment wrapText="1"/>
    </xf>
    <xf numFmtId="0" fontId="1" fillId="0" borderId="0" xfId="0" applyFont="1" applyAlignment="1">
      <alignment vertical="top" wrapText="1"/>
    </xf>
    <xf numFmtId="0" fontId="2" fillId="0" borderId="0" xfId="0" applyFont="1" applyAlignment="1">
      <alignment horizontal="right" wrapText="1"/>
    </xf>
    <xf numFmtId="0" fontId="3" fillId="0" borderId="1" xfId="0" applyFont="1" applyBorder="1" applyAlignment="1">
      <alignment vertical="top" wrapText="1"/>
    </xf>
    <xf numFmtId="0" fontId="3" fillId="0" borderId="1" xfId="0" applyFont="1" applyBorder="1" applyAlignment="1">
      <alignment horizontal="right" vertical="top" wrapText="1"/>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indent="1"/>
    </xf>
    <xf numFmtId="164" fontId="1" fillId="0" borderId="1" xfId="0" applyNumberFormat="1" applyFont="1" applyBorder="1" applyAlignment="1">
      <alignment vertical="center"/>
    </xf>
    <xf numFmtId="4" fontId="2" fillId="0" borderId="1" xfId="0" applyNumberFormat="1" applyFont="1" applyBorder="1" applyAlignment="1">
      <alignment horizontal="right" vertical="center" wrapText="1"/>
    </xf>
    <xf numFmtId="0" fontId="1" fillId="0" borderId="1" xfId="0" applyFont="1" applyBorder="1" applyAlignment="1">
      <alignment vertical="top" wrapText="1"/>
    </xf>
    <xf numFmtId="4" fontId="2" fillId="0" borderId="1" xfId="0" applyNumberFormat="1" applyFont="1" applyBorder="1" applyAlignment="1">
      <alignment horizontal="right" vertical="top" wrapText="1"/>
    </xf>
    <xf numFmtId="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alignment vertical="center"/>
    </xf>
    <xf numFmtId="0" fontId="1" fillId="0" borderId="1" xfId="0" applyFont="1" applyBorder="1" applyAlignment="1">
      <alignment vertical="top"/>
    </xf>
    <xf numFmtId="4" fontId="6" fillId="0" borderId="1" xfId="0" applyNumberFormat="1" applyFont="1" applyBorder="1" applyAlignment="1">
      <alignment horizontal="right"/>
    </xf>
    <xf numFmtId="0" fontId="1" fillId="0" borderId="1" xfId="0" applyFont="1" applyBorder="1" applyAlignment="1">
      <alignment wrapText="1"/>
    </xf>
    <xf numFmtId="0" fontId="3" fillId="0" borderId="1" xfId="0" applyFont="1" applyBorder="1" applyAlignment="1">
      <alignment vertical="center"/>
    </xf>
    <xf numFmtId="4" fontId="1" fillId="0" borderId="1" xfId="0" applyNumberFormat="1" applyFont="1" applyBorder="1" applyAlignment="1">
      <alignment vertical="center"/>
    </xf>
    <xf numFmtId="0" fontId="4" fillId="0" borderId="1" xfId="0" applyFont="1" applyBorder="1" applyAlignment="1">
      <alignment vertical="center" wrapText="1"/>
    </xf>
    <xf numFmtId="4" fontId="7" fillId="0" borderId="1" xfId="0" applyNumberFormat="1" applyFont="1" applyBorder="1" applyAlignment="1">
      <alignment horizontal="right" vertical="center" wrapText="1"/>
    </xf>
    <xf numFmtId="0" fontId="4" fillId="0" borderId="1" xfId="0" applyFont="1" applyBorder="1" applyAlignment="1">
      <alignment vertical="center" wrapText="1" indent="1"/>
    </xf>
    <xf numFmtId="165" fontId="3" fillId="0" borderId="1" xfId="0" applyNumberFormat="1" applyFont="1" applyBorder="1" applyAlignment="1">
      <alignment vertical="center"/>
    </xf>
    <xf numFmtId="0" fontId="1" fillId="0" borderId="1" xfId="0" applyFont="1" applyBorder="1" applyAlignment="1">
      <alignment horizontal="left" vertical="center" wrapText="1"/>
    </xf>
    <xf numFmtId="0" fontId="9"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2" fontId="3" fillId="0" borderId="1" xfId="0" applyNumberFormat="1" applyFont="1" applyBorder="1" applyAlignment="1">
      <alignment vertical="center"/>
    </xf>
    <xf numFmtId="0" fontId="4" fillId="2" borderId="1" xfId="0" applyFont="1" applyFill="1" applyBorder="1" applyAlignment="1">
      <alignment vertical="center"/>
    </xf>
    <xf numFmtId="166" fontId="3" fillId="0" borderId="1" xfId="0" applyNumberFormat="1" applyFont="1" applyBorder="1" applyAlignment="1">
      <alignment vertical="center"/>
    </xf>
    <xf numFmtId="0" fontId="4" fillId="0" borderId="1" xfId="0" applyFont="1" applyBorder="1" applyAlignment="1">
      <alignment vertical="center" wrapText="1" indent="1"/>
    </xf>
    <xf numFmtId="2" fontId="1" fillId="0" borderId="1" xfId="0" applyNumberFormat="1" applyFont="1" applyBorder="1" applyAlignment="1">
      <alignment vertical="center"/>
    </xf>
    <xf numFmtId="4" fontId="8" fillId="0" borderId="1" xfId="0" applyNumberFormat="1" applyFont="1" applyBorder="1" applyAlignment="1">
      <alignment horizontal="right" vertical="center" wrapText="1"/>
    </xf>
    <xf numFmtId="0" fontId="4" fillId="0" borderId="1" xfId="0" applyFont="1" applyBorder="1" applyAlignment="1">
      <alignment vertical="center"/>
    </xf>
    <xf numFmtId="4" fontId="4" fillId="0" borderId="1" xfId="0" applyNumberFormat="1" applyFont="1" applyBorder="1" applyAlignment="1">
      <alignment horizontal="right" vertical="center" wrapText="1"/>
    </xf>
    <xf numFmtId="2" fontId="4" fillId="0" borderId="1" xfId="0" applyNumberFormat="1" applyFont="1" applyBorder="1" applyAlignment="1">
      <alignment vertical="center" wrapText="1"/>
    </xf>
    <xf numFmtId="0" fontId="4" fillId="0" borderId="1" xfId="0" applyFont="1" applyBorder="1" applyAlignment="1">
      <alignment horizontal="right" vertical="center"/>
    </xf>
    <xf numFmtId="4" fontId="4" fillId="0" borderId="1" xfId="0" applyNumberFormat="1" applyFont="1" applyBorder="1" applyAlignment="1">
      <alignment vertical="center"/>
    </xf>
    <xf numFmtId="0" fontId="8" fillId="0" borderId="1" xfId="0" applyFont="1" applyBorder="1" applyAlignment="1">
      <alignmen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4"/>
  <sheetViews>
    <sheetView tabSelected="1" view="pageBreakPreview" zoomScale="90" zoomScaleNormal="100" zoomScalePageLayoutView="90" workbookViewId="0">
      <selection activeCell="J393" sqref="J393"/>
    </sheetView>
  </sheetViews>
  <sheetFormatPr defaultColWidth="11.5703125" defaultRowHeight="12.75" x14ac:dyDescent="0.2"/>
  <cols>
    <col min="1" max="1" width="5.140625" style="15" customWidth="1"/>
    <col min="2" max="2" width="6.85546875" style="15" customWidth="1"/>
    <col min="3" max="3" width="10.5703125" style="16" customWidth="1"/>
    <col min="4" max="4" width="25.140625" style="15" customWidth="1"/>
    <col min="5" max="5" width="5.85546875" style="15" customWidth="1"/>
    <col min="6" max="6" width="9.140625" style="15" customWidth="1"/>
    <col min="7" max="7" width="12.42578125" style="15" customWidth="1"/>
    <col min="8" max="8" width="14.42578125" style="15" customWidth="1"/>
    <col min="9" max="9" width="25.42578125" style="17" customWidth="1"/>
    <col min="10" max="10" width="20.140625" style="18" customWidth="1"/>
    <col min="11" max="11" width="34.7109375" style="19" customWidth="1"/>
    <col min="12" max="59" width="11.5703125" style="16"/>
  </cols>
  <sheetData>
    <row r="1" spans="1:12" x14ac:dyDescent="0.2">
      <c r="A1" s="14"/>
      <c r="B1" s="14"/>
      <c r="C1" s="14"/>
      <c r="D1" s="14"/>
      <c r="E1" s="14"/>
      <c r="F1" s="14"/>
      <c r="G1" s="14"/>
      <c r="H1" s="14"/>
      <c r="I1" s="20"/>
      <c r="J1" s="21"/>
      <c r="L1" s="19"/>
    </row>
    <row r="2" spans="1:12" ht="25.35" customHeight="1" x14ac:dyDescent="0.2">
      <c r="A2" s="13" t="s">
        <v>0</v>
      </c>
      <c r="B2" s="13" t="s">
        <v>1</v>
      </c>
      <c r="C2" s="12" t="s">
        <v>2</v>
      </c>
      <c r="D2" s="13" t="s">
        <v>3</v>
      </c>
      <c r="E2" s="13" t="s">
        <v>4</v>
      </c>
      <c r="F2" s="13" t="s">
        <v>5</v>
      </c>
      <c r="G2" s="13" t="s">
        <v>6</v>
      </c>
      <c r="H2" s="13" t="s">
        <v>7</v>
      </c>
      <c r="I2" s="12" t="s">
        <v>8</v>
      </c>
      <c r="J2" s="12"/>
      <c r="K2" s="12"/>
      <c r="L2" s="19"/>
    </row>
    <row r="3" spans="1:12" ht="26.85" customHeight="1" x14ac:dyDescent="0.2">
      <c r="A3" s="13"/>
      <c r="B3" s="13"/>
      <c r="C3" s="12"/>
      <c r="D3" s="13"/>
      <c r="E3" s="13"/>
      <c r="F3" s="13"/>
      <c r="G3" s="13"/>
      <c r="H3" s="13"/>
      <c r="I3" s="22" t="s">
        <v>9</v>
      </c>
      <c r="J3" s="23" t="s">
        <v>10</v>
      </c>
      <c r="K3" s="22" t="s">
        <v>11</v>
      </c>
      <c r="L3" s="19"/>
    </row>
    <row r="4" spans="1:12" ht="52.9" customHeight="1" x14ac:dyDescent="0.2">
      <c r="A4" s="11">
        <v>1</v>
      </c>
      <c r="B4" s="11">
        <v>2019</v>
      </c>
      <c r="C4" s="10" t="s">
        <v>12</v>
      </c>
      <c r="D4" s="9" t="s">
        <v>13</v>
      </c>
      <c r="E4" s="11" t="s">
        <v>14</v>
      </c>
      <c r="F4" s="11">
        <v>3</v>
      </c>
      <c r="G4" s="8">
        <v>43921</v>
      </c>
      <c r="H4" s="7">
        <v>5907473.71</v>
      </c>
      <c r="I4" s="29" t="s">
        <v>15</v>
      </c>
      <c r="J4" s="30">
        <f>5058116.28+298905.29-7444.15</f>
        <v>5349577.42</v>
      </c>
      <c r="K4" s="6" t="s">
        <v>16</v>
      </c>
    </row>
    <row r="5" spans="1:12" ht="73.900000000000006" customHeight="1" x14ac:dyDescent="0.2">
      <c r="A5" s="11"/>
      <c r="B5" s="11"/>
      <c r="C5" s="10"/>
      <c r="D5" s="9"/>
      <c r="E5" s="11"/>
      <c r="F5" s="11"/>
      <c r="G5" s="8"/>
      <c r="H5" s="7"/>
      <c r="I5" s="29" t="s">
        <v>17</v>
      </c>
      <c r="J5" s="30">
        <v>497911.74</v>
      </c>
      <c r="K5" s="6"/>
    </row>
    <row r="6" spans="1:12" ht="41.1" customHeight="1" x14ac:dyDescent="0.2">
      <c r="A6" s="11"/>
      <c r="B6" s="11"/>
      <c r="C6" s="10"/>
      <c r="D6" s="9"/>
      <c r="E6" s="11"/>
      <c r="F6" s="11"/>
      <c r="G6" s="8"/>
      <c r="H6" s="7"/>
      <c r="I6" s="29" t="s">
        <v>18</v>
      </c>
      <c r="J6" s="30">
        <f>16739.89+7444.15</f>
        <v>24184.04</v>
      </c>
      <c r="K6" s="32" t="s">
        <v>19</v>
      </c>
    </row>
    <row r="7" spans="1:12" ht="47.85" customHeight="1" x14ac:dyDescent="0.2">
      <c r="A7" s="11"/>
      <c r="B7" s="11"/>
      <c r="C7" s="10"/>
      <c r="D7" s="9"/>
      <c r="E7" s="11"/>
      <c r="F7" s="11"/>
      <c r="G7" s="8"/>
      <c r="H7" s="7"/>
      <c r="I7" s="32" t="s">
        <v>20</v>
      </c>
      <c r="J7" s="30">
        <v>29541.56</v>
      </c>
      <c r="K7" s="32" t="s">
        <v>21</v>
      </c>
    </row>
    <row r="8" spans="1:12" ht="47.1" customHeight="1" x14ac:dyDescent="0.2">
      <c r="A8" s="11"/>
      <c r="B8" s="11"/>
      <c r="C8" s="10"/>
      <c r="D8" s="9"/>
      <c r="E8" s="11"/>
      <c r="F8" s="11"/>
      <c r="G8" s="8"/>
      <c r="H8" s="7"/>
      <c r="I8" s="29" t="s">
        <v>22</v>
      </c>
      <c r="J8" s="30">
        <v>6258.95</v>
      </c>
      <c r="K8" s="32" t="s">
        <v>23</v>
      </c>
    </row>
    <row r="9" spans="1:12" ht="23.85" customHeight="1" x14ac:dyDescent="0.2">
      <c r="A9" s="11">
        <v>2</v>
      </c>
      <c r="B9" s="11">
        <v>2019</v>
      </c>
      <c r="C9" s="10"/>
      <c r="D9" s="9" t="s">
        <v>24</v>
      </c>
      <c r="E9" s="11" t="s">
        <v>14</v>
      </c>
      <c r="F9" s="11"/>
      <c r="G9" s="8">
        <v>43921</v>
      </c>
      <c r="H9" s="7">
        <v>2815732.87</v>
      </c>
      <c r="I9" s="29" t="s">
        <v>15</v>
      </c>
      <c r="J9" s="30">
        <f>2269360.61+288769.83-3339.87</f>
        <v>2554790.5699999998</v>
      </c>
      <c r="K9" s="6" t="s">
        <v>25</v>
      </c>
    </row>
    <row r="10" spans="1:12" ht="93.95" customHeight="1" x14ac:dyDescent="0.2">
      <c r="A10" s="11"/>
      <c r="B10" s="11"/>
      <c r="C10" s="10"/>
      <c r="D10" s="9"/>
      <c r="E10" s="11"/>
      <c r="F10" s="11"/>
      <c r="G10" s="8"/>
      <c r="H10" s="7"/>
      <c r="I10" s="29" t="s">
        <v>17</v>
      </c>
      <c r="J10" s="30">
        <v>232488.88</v>
      </c>
      <c r="K10" s="6"/>
    </row>
    <row r="11" spans="1:12" ht="25.5" x14ac:dyDescent="0.2">
      <c r="A11" s="11"/>
      <c r="B11" s="11"/>
      <c r="C11" s="10"/>
      <c r="D11" s="9"/>
      <c r="E11" s="11"/>
      <c r="F11" s="11"/>
      <c r="G11" s="8"/>
      <c r="H11" s="7"/>
      <c r="I11" s="29" t="s">
        <v>18</v>
      </c>
      <c r="J11" s="30">
        <f>7510.47+3339.87</f>
        <v>10850.34</v>
      </c>
      <c r="K11" s="32" t="s">
        <v>19</v>
      </c>
    </row>
    <row r="12" spans="1:12" ht="52.15" customHeight="1" x14ac:dyDescent="0.2">
      <c r="A12" s="11"/>
      <c r="B12" s="11"/>
      <c r="C12" s="10"/>
      <c r="D12" s="9"/>
      <c r="E12" s="11"/>
      <c r="F12" s="11"/>
      <c r="G12" s="8"/>
      <c r="H12" s="7"/>
      <c r="I12" s="32" t="s">
        <v>20</v>
      </c>
      <c r="J12" s="30">
        <v>13254.03</v>
      </c>
      <c r="K12" s="32" t="s">
        <v>21</v>
      </c>
    </row>
    <row r="13" spans="1:12" ht="57.4" customHeight="1" x14ac:dyDescent="0.2">
      <c r="A13" s="11"/>
      <c r="B13" s="11"/>
      <c r="C13" s="10"/>
      <c r="D13" s="9"/>
      <c r="E13" s="11"/>
      <c r="F13" s="11"/>
      <c r="G13" s="8"/>
      <c r="H13" s="7"/>
      <c r="I13" s="29" t="s">
        <v>22</v>
      </c>
      <c r="J13" s="30">
        <v>4349.05</v>
      </c>
      <c r="K13" s="32" t="s">
        <v>26</v>
      </c>
    </row>
    <row r="14" spans="1:12" ht="51.4" customHeight="1" x14ac:dyDescent="0.2">
      <c r="A14" s="11">
        <v>3</v>
      </c>
      <c r="B14" s="11">
        <v>2019</v>
      </c>
      <c r="C14" s="10"/>
      <c r="D14" s="9" t="s">
        <v>27</v>
      </c>
      <c r="E14" s="11" t="s">
        <v>14</v>
      </c>
      <c r="F14" s="11"/>
      <c r="G14" s="8">
        <v>43921</v>
      </c>
      <c r="H14" s="7">
        <v>1240362.83</v>
      </c>
      <c r="I14" s="29" t="s">
        <v>15</v>
      </c>
      <c r="J14" s="30">
        <f>863569.18+286700.9-1270.94</f>
        <v>1148999.1400000001</v>
      </c>
      <c r="K14" s="6" t="s">
        <v>28</v>
      </c>
    </row>
    <row r="15" spans="1:12" ht="24.6" customHeight="1" x14ac:dyDescent="0.2">
      <c r="A15" s="11"/>
      <c r="B15" s="11"/>
      <c r="C15" s="10"/>
      <c r="D15" s="9"/>
      <c r="E15" s="11"/>
      <c r="F15" s="11"/>
      <c r="G15" s="8"/>
      <c r="H15" s="7"/>
      <c r="I15" s="29" t="s">
        <v>17</v>
      </c>
      <c r="J15" s="30">
        <v>82191.14</v>
      </c>
      <c r="K15" s="6"/>
    </row>
    <row r="16" spans="1:12" ht="34.35" customHeight="1" x14ac:dyDescent="0.2">
      <c r="A16" s="11"/>
      <c r="B16" s="11"/>
      <c r="C16" s="10"/>
      <c r="D16" s="9"/>
      <c r="E16" s="11"/>
      <c r="F16" s="11"/>
      <c r="G16" s="8"/>
      <c r="H16" s="7"/>
      <c r="I16" s="29" t="s">
        <v>18</v>
      </c>
      <c r="J16" s="30">
        <f>2857.99+1270.94</f>
        <v>4128.93</v>
      </c>
      <c r="K16" s="32" t="s">
        <v>19</v>
      </c>
    </row>
    <row r="17" spans="1:11" ht="47.85" customHeight="1" x14ac:dyDescent="0.2">
      <c r="A17" s="11"/>
      <c r="B17" s="11"/>
      <c r="C17" s="10"/>
      <c r="D17" s="9"/>
      <c r="E17" s="11"/>
      <c r="F17" s="11"/>
      <c r="G17" s="8"/>
      <c r="H17" s="7"/>
      <c r="I17" s="32" t="s">
        <v>20</v>
      </c>
      <c r="J17" s="30">
        <v>5043.62</v>
      </c>
      <c r="K17" s="32" t="s">
        <v>21</v>
      </c>
    </row>
    <row r="18" spans="1:11" ht="23.85" customHeight="1" x14ac:dyDescent="0.2">
      <c r="A18" s="11">
        <v>4</v>
      </c>
      <c r="B18" s="11">
        <v>2019</v>
      </c>
      <c r="C18" s="10" t="s">
        <v>29</v>
      </c>
      <c r="D18" s="9" t="s">
        <v>30</v>
      </c>
      <c r="E18" s="10" t="s">
        <v>31</v>
      </c>
      <c r="F18" s="11">
        <v>889.35</v>
      </c>
      <c r="G18" s="8">
        <v>43921</v>
      </c>
      <c r="H18" s="7">
        <v>6962829.2199999997</v>
      </c>
      <c r="I18" s="29" t="s">
        <v>15</v>
      </c>
      <c r="J18" s="30">
        <f>5846189.22-14099.98</f>
        <v>5832089.2399999993</v>
      </c>
      <c r="K18" s="5" t="s">
        <v>32</v>
      </c>
    </row>
    <row r="19" spans="1:11" ht="45.6" customHeight="1" x14ac:dyDescent="0.2">
      <c r="A19" s="11"/>
      <c r="B19" s="11"/>
      <c r="C19" s="10"/>
      <c r="D19" s="9"/>
      <c r="E19" s="10"/>
      <c r="F19" s="11"/>
      <c r="G19" s="8"/>
      <c r="H19" s="7"/>
      <c r="I19" s="29" t="s">
        <v>17</v>
      </c>
      <c r="J19" s="30">
        <v>791720.18</v>
      </c>
      <c r="K19" s="5"/>
    </row>
    <row r="20" spans="1:11" ht="25.5" x14ac:dyDescent="0.2">
      <c r="A20" s="11"/>
      <c r="B20" s="11"/>
      <c r="C20" s="10"/>
      <c r="D20" s="9"/>
      <c r="E20" s="10"/>
      <c r="F20" s="11"/>
      <c r="G20" s="8"/>
      <c r="H20" s="7"/>
      <c r="I20" s="29" t="s">
        <v>18</v>
      </c>
      <c r="J20" s="30">
        <f>31707.06+14099.98</f>
        <v>45807.040000000001</v>
      </c>
      <c r="K20" s="32" t="s">
        <v>19</v>
      </c>
    </row>
    <row r="21" spans="1:11" ht="46.35" customHeight="1" x14ac:dyDescent="0.2">
      <c r="A21" s="11"/>
      <c r="B21" s="11"/>
      <c r="C21" s="10"/>
      <c r="D21" s="9"/>
      <c r="E21" s="10"/>
      <c r="F21" s="11"/>
      <c r="G21" s="8"/>
      <c r="H21" s="7"/>
      <c r="I21" s="32" t="s">
        <v>20</v>
      </c>
      <c r="J21" s="30">
        <v>293212.76</v>
      </c>
      <c r="K21" s="32" t="s">
        <v>21</v>
      </c>
    </row>
    <row r="22" spans="1:11" ht="55.9" customHeight="1" x14ac:dyDescent="0.2">
      <c r="A22" s="11">
        <v>5</v>
      </c>
      <c r="B22" s="11">
        <v>2019</v>
      </c>
      <c r="C22" s="10"/>
      <c r="D22" s="9" t="s">
        <v>33</v>
      </c>
      <c r="E22" s="10" t="s">
        <v>31</v>
      </c>
      <c r="F22" s="11">
        <v>467.3</v>
      </c>
      <c r="G22" s="8">
        <v>43921</v>
      </c>
      <c r="H22" s="7">
        <v>3834522.58</v>
      </c>
      <c r="I22" s="29" t="s">
        <v>15</v>
      </c>
      <c r="J22" s="30">
        <f>3247795.32-7408.69</f>
        <v>3240386.63</v>
      </c>
      <c r="K22" s="5" t="s">
        <v>34</v>
      </c>
    </row>
    <row r="23" spans="1:11" ht="29.1" customHeight="1" x14ac:dyDescent="0.2">
      <c r="A23" s="11"/>
      <c r="B23" s="11"/>
      <c r="C23" s="10"/>
      <c r="D23" s="9"/>
      <c r="E23" s="10"/>
      <c r="F23" s="11"/>
      <c r="G23" s="8"/>
      <c r="H23" s="7"/>
      <c r="I23" s="29" t="s">
        <v>17</v>
      </c>
      <c r="J23" s="30">
        <v>416001.4</v>
      </c>
      <c r="K23" s="5"/>
    </row>
    <row r="24" spans="1:11" ht="25.5" x14ac:dyDescent="0.2">
      <c r="A24" s="11"/>
      <c r="B24" s="11"/>
      <c r="C24" s="10"/>
      <c r="D24" s="9"/>
      <c r="E24" s="10"/>
      <c r="F24" s="11"/>
      <c r="G24" s="8"/>
      <c r="H24" s="7"/>
      <c r="I24" s="29" t="s">
        <v>18</v>
      </c>
      <c r="J24" s="30">
        <f>16660.16+7408.69</f>
        <v>24068.85</v>
      </c>
      <c r="K24" s="32" t="s">
        <v>19</v>
      </c>
    </row>
    <row r="25" spans="1:11" ht="53.65" customHeight="1" x14ac:dyDescent="0.2">
      <c r="A25" s="11"/>
      <c r="B25" s="11"/>
      <c r="C25" s="10"/>
      <c r="D25" s="9"/>
      <c r="E25" s="10"/>
      <c r="F25" s="11"/>
      <c r="G25" s="8"/>
      <c r="H25" s="7"/>
      <c r="I25" s="32" t="s">
        <v>20</v>
      </c>
      <c r="J25" s="30">
        <v>154065.70000000001</v>
      </c>
      <c r="K25" s="32" t="s">
        <v>21</v>
      </c>
    </row>
    <row r="26" spans="1:11" ht="41.45" customHeight="1" x14ac:dyDescent="0.2">
      <c r="A26" s="11">
        <v>6</v>
      </c>
      <c r="B26" s="11">
        <v>2019</v>
      </c>
      <c r="C26" s="10"/>
      <c r="D26" s="9" t="s">
        <v>35</v>
      </c>
      <c r="E26" s="10" t="s">
        <v>31</v>
      </c>
      <c r="F26" s="11">
        <v>575.5</v>
      </c>
      <c r="G26" s="8">
        <v>43921</v>
      </c>
      <c r="H26" s="7">
        <v>4109939.34</v>
      </c>
      <c r="I26" s="29" t="s">
        <v>15</v>
      </c>
      <c r="J26" s="30">
        <f>3378708.69-9233.38</f>
        <v>3369475.31</v>
      </c>
      <c r="K26" s="5" t="s">
        <v>36</v>
      </c>
    </row>
    <row r="27" spans="1:11" ht="49.35" customHeight="1" x14ac:dyDescent="0.2">
      <c r="A27" s="11"/>
      <c r="B27" s="11"/>
      <c r="C27" s="10"/>
      <c r="D27" s="9"/>
      <c r="E27" s="10"/>
      <c r="F27" s="11"/>
      <c r="G27" s="8"/>
      <c r="H27" s="7"/>
      <c r="I27" s="29" t="s">
        <v>17</v>
      </c>
      <c r="J27" s="30">
        <v>518457.21</v>
      </c>
      <c r="K27" s="5"/>
    </row>
    <row r="28" spans="1:11" ht="48" customHeight="1" x14ac:dyDescent="0.2">
      <c r="A28" s="11"/>
      <c r="B28" s="11"/>
      <c r="C28" s="10"/>
      <c r="D28" s="9"/>
      <c r="E28" s="10"/>
      <c r="F28" s="11"/>
      <c r="G28" s="8"/>
      <c r="H28" s="7"/>
      <c r="I28" s="29" t="s">
        <v>18</v>
      </c>
      <c r="J28" s="30">
        <f>20763.34+9233.38</f>
        <v>29996.720000000001</v>
      </c>
      <c r="K28" s="32" t="s">
        <v>19</v>
      </c>
    </row>
    <row r="29" spans="1:11" ht="63.4" customHeight="1" x14ac:dyDescent="0.2">
      <c r="A29" s="11"/>
      <c r="B29" s="11"/>
      <c r="C29" s="10"/>
      <c r="D29" s="9"/>
      <c r="E29" s="10"/>
      <c r="F29" s="11"/>
      <c r="G29" s="8"/>
      <c r="H29" s="7"/>
      <c r="I29" s="32" t="s">
        <v>20</v>
      </c>
      <c r="J29" s="30">
        <v>192010.1</v>
      </c>
      <c r="K29" s="32" t="s">
        <v>21</v>
      </c>
    </row>
    <row r="30" spans="1:11" ht="65.650000000000006" customHeight="1" x14ac:dyDescent="0.2">
      <c r="A30" s="11">
        <v>7</v>
      </c>
      <c r="B30" s="11">
        <v>2019</v>
      </c>
      <c r="C30" s="10"/>
      <c r="D30" s="9" t="s">
        <v>37</v>
      </c>
      <c r="E30" s="10" t="s">
        <v>31</v>
      </c>
      <c r="F30" s="11">
        <v>1468.1</v>
      </c>
      <c r="G30" s="8">
        <v>43921</v>
      </c>
      <c r="H30" s="7">
        <v>16705292.26</v>
      </c>
      <c r="I30" s="29" t="s">
        <v>15</v>
      </c>
      <c r="J30" s="30">
        <v>14810245.699999999</v>
      </c>
      <c r="K30" s="5" t="s">
        <v>38</v>
      </c>
    </row>
    <row r="31" spans="1:11" ht="23.85" customHeight="1" x14ac:dyDescent="0.2">
      <c r="A31" s="11"/>
      <c r="B31" s="11"/>
      <c r="C31" s="10"/>
      <c r="D31" s="9"/>
      <c r="E31" s="10"/>
      <c r="F31" s="11"/>
      <c r="G31" s="8"/>
      <c r="H31" s="7"/>
      <c r="I31" s="29" t="s">
        <v>17</v>
      </c>
      <c r="J31" s="30">
        <v>1641084.96</v>
      </c>
      <c r="K31" s="5"/>
    </row>
    <row r="32" spans="1:11" ht="25.5" x14ac:dyDescent="0.2">
      <c r="A32" s="11"/>
      <c r="B32" s="11"/>
      <c r="C32" s="10"/>
      <c r="D32" s="9"/>
      <c r="E32" s="10"/>
      <c r="F32" s="11"/>
      <c r="G32" s="8"/>
      <c r="H32" s="7"/>
      <c r="I32" s="29" t="s">
        <v>18</v>
      </c>
      <c r="J32" s="30">
        <v>125289.78</v>
      </c>
      <c r="K32" s="32" t="s">
        <v>19</v>
      </c>
    </row>
    <row r="33" spans="1:11" ht="48.6" customHeight="1" x14ac:dyDescent="0.2">
      <c r="A33" s="11"/>
      <c r="B33" s="11"/>
      <c r="C33" s="10"/>
      <c r="D33" s="9"/>
      <c r="E33" s="10"/>
      <c r="F33" s="11"/>
      <c r="G33" s="8"/>
      <c r="H33" s="7"/>
      <c r="I33" s="32" t="s">
        <v>20</v>
      </c>
      <c r="J33" s="30">
        <v>128671.82</v>
      </c>
      <c r="K33" s="32" t="s">
        <v>21</v>
      </c>
    </row>
    <row r="34" spans="1:11" ht="34.5" customHeight="1" x14ac:dyDescent="0.2">
      <c r="A34" s="11">
        <v>8</v>
      </c>
      <c r="B34" s="11">
        <v>2019</v>
      </c>
      <c r="C34" s="10"/>
      <c r="D34" s="9" t="s">
        <v>39</v>
      </c>
      <c r="E34" s="10" t="s">
        <v>31</v>
      </c>
      <c r="F34" s="11">
        <v>1554.7</v>
      </c>
      <c r="G34" s="8">
        <v>43921</v>
      </c>
      <c r="H34" s="7">
        <v>14632924.130000001</v>
      </c>
      <c r="I34" s="29" t="s">
        <v>15</v>
      </c>
      <c r="J34" s="30">
        <f>13511036.54-20591.02</f>
        <v>13490445.52</v>
      </c>
      <c r="K34" s="5" t="s">
        <v>40</v>
      </c>
    </row>
    <row r="35" spans="1:11" ht="40.35" customHeight="1" x14ac:dyDescent="0.2">
      <c r="A35" s="11"/>
      <c r="B35" s="11"/>
      <c r="C35" s="10"/>
      <c r="D35" s="9"/>
      <c r="E35" s="10"/>
      <c r="F35" s="11"/>
      <c r="G35" s="8"/>
      <c r="H35" s="7"/>
      <c r="I35" s="29" t="s">
        <v>17</v>
      </c>
      <c r="J35" s="30">
        <v>796477.82</v>
      </c>
      <c r="K35" s="5"/>
    </row>
    <row r="36" spans="1:11" ht="25.5" x14ac:dyDescent="0.2">
      <c r="A36" s="11"/>
      <c r="B36" s="11"/>
      <c r="C36" s="10"/>
      <c r="D36" s="9"/>
      <c r="E36" s="10"/>
      <c r="F36" s="11"/>
      <c r="G36" s="8"/>
      <c r="H36" s="7"/>
      <c r="I36" s="29" t="s">
        <v>18</v>
      </c>
      <c r="J36" s="30">
        <f>46303.68+20591.02</f>
        <v>66894.7</v>
      </c>
      <c r="K36" s="32" t="s">
        <v>19</v>
      </c>
    </row>
    <row r="37" spans="1:11" ht="48.6" customHeight="1" x14ac:dyDescent="0.2">
      <c r="A37" s="11"/>
      <c r="B37" s="11"/>
      <c r="C37" s="10"/>
      <c r="D37" s="9"/>
      <c r="E37" s="10"/>
      <c r="F37" s="11"/>
      <c r="G37" s="8"/>
      <c r="H37" s="7"/>
      <c r="I37" s="32" t="s">
        <v>20</v>
      </c>
      <c r="J37" s="30">
        <v>279106.09000000003</v>
      </c>
      <c r="K37" s="32" t="s">
        <v>21</v>
      </c>
    </row>
    <row r="38" spans="1:11" ht="37.35" customHeight="1" x14ac:dyDescent="0.2">
      <c r="A38" s="11">
        <v>9</v>
      </c>
      <c r="B38" s="11">
        <v>2019</v>
      </c>
      <c r="C38" s="10"/>
      <c r="D38" s="9" t="s">
        <v>41</v>
      </c>
      <c r="E38" s="10" t="s">
        <v>31</v>
      </c>
      <c r="F38" s="11">
        <v>381.2</v>
      </c>
      <c r="G38" s="8">
        <v>43921</v>
      </c>
      <c r="H38" s="7">
        <v>2687996.04</v>
      </c>
      <c r="I38" s="29" t="s">
        <v>15</v>
      </c>
      <c r="J38" s="30">
        <f>2209373.26-6043.64</f>
        <v>2203329.6199999996</v>
      </c>
      <c r="K38" s="5" t="s">
        <v>42</v>
      </c>
    </row>
    <row r="39" spans="1:11" ht="52.9" customHeight="1" x14ac:dyDescent="0.2">
      <c r="A39" s="11"/>
      <c r="B39" s="11"/>
      <c r="C39" s="10"/>
      <c r="D39" s="9"/>
      <c r="E39" s="10"/>
      <c r="F39" s="11"/>
      <c r="G39" s="8"/>
      <c r="H39" s="7"/>
      <c r="I39" s="29" t="s">
        <v>17</v>
      </c>
      <c r="J39" s="30">
        <v>339353.16</v>
      </c>
      <c r="K39" s="5"/>
    </row>
    <row r="40" spans="1:11" ht="25.5" x14ac:dyDescent="0.2">
      <c r="A40" s="11"/>
      <c r="B40" s="11"/>
      <c r="C40" s="10"/>
      <c r="D40" s="9"/>
      <c r="E40" s="10"/>
      <c r="F40" s="11"/>
      <c r="G40" s="8"/>
      <c r="H40" s="7"/>
      <c r="I40" s="29" t="s">
        <v>18</v>
      </c>
      <c r="J40" s="30">
        <f>13590.52+6043.64</f>
        <v>19634.16</v>
      </c>
      <c r="K40" s="32" t="s">
        <v>19</v>
      </c>
    </row>
    <row r="41" spans="1:11" ht="47.85" customHeight="1" x14ac:dyDescent="0.2">
      <c r="A41" s="11"/>
      <c r="B41" s="11"/>
      <c r="C41" s="10"/>
      <c r="D41" s="9"/>
      <c r="E41" s="10"/>
      <c r="F41" s="11"/>
      <c r="G41" s="8"/>
      <c r="H41" s="7"/>
      <c r="I41" s="32" t="s">
        <v>20</v>
      </c>
      <c r="J41" s="30">
        <v>125679.1</v>
      </c>
      <c r="K41" s="32" t="s">
        <v>21</v>
      </c>
    </row>
    <row r="42" spans="1:11" ht="38.85" customHeight="1" x14ac:dyDescent="0.2">
      <c r="A42" s="11">
        <v>10</v>
      </c>
      <c r="B42" s="11">
        <v>2019</v>
      </c>
      <c r="C42" s="10"/>
      <c r="D42" s="9" t="s">
        <v>43</v>
      </c>
      <c r="E42" s="10" t="s">
        <v>31</v>
      </c>
      <c r="F42" s="11">
        <v>778</v>
      </c>
      <c r="G42" s="8">
        <v>43921</v>
      </c>
      <c r="H42" s="7">
        <v>5678637.6799999997</v>
      </c>
      <c r="I42" s="29" t="s">
        <v>15</v>
      </c>
      <c r="J42" s="30">
        <f>4701805.25-12334.61</f>
        <v>4689470.6399999997</v>
      </c>
      <c r="K42" s="5" t="s">
        <v>42</v>
      </c>
    </row>
    <row r="43" spans="1:11" ht="47.85" customHeight="1" x14ac:dyDescent="0.2">
      <c r="A43" s="11"/>
      <c r="B43" s="11"/>
      <c r="C43" s="10"/>
      <c r="D43" s="9"/>
      <c r="E43" s="10"/>
      <c r="F43" s="11"/>
      <c r="G43" s="8"/>
      <c r="H43" s="7"/>
      <c r="I43" s="29" t="s">
        <v>17</v>
      </c>
      <c r="J43" s="30">
        <v>692593.8</v>
      </c>
      <c r="K43" s="5"/>
    </row>
    <row r="44" spans="1:11" ht="25.5" x14ac:dyDescent="0.2">
      <c r="A44" s="11"/>
      <c r="B44" s="11"/>
      <c r="C44" s="10"/>
      <c r="D44" s="9"/>
      <c r="E44" s="10"/>
      <c r="F44" s="11"/>
      <c r="G44" s="8"/>
      <c r="H44" s="7"/>
      <c r="I44" s="29" t="s">
        <v>18</v>
      </c>
      <c r="J44" s="30">
        <f>27737.22+12334.61</f>
        <v>40071.83</v>
      </c>
      <c r="K44" s="32" t="s">
        <v>19</v>
      </c>
    </row>
    <row r="45" spans="1:11" ht="53.65" customHeight="1" x14ac:dyDescent="0.2">
      <c r="A45" s="11"/>
      <c r="B45" s="11"/>
      <c r="C45" s="10"/>
      <c r="D45" s="9"/>
      <c r="E45" s="10"/>
      <c r="F45" s="11"/>
      <c r="G45" s="8"/>
      <c r="H45" s="7"/>
      <c r="I45" s="32" t="s">
        <v>20</v>
      </c>
      <c r="J45" s="30">
        <v>256501.41</v>
      </c>
      <c r="K45" s="32" t="s">
        <v>21</v>
      </c>
    </row>
    <row r="46" spans="1:11" ht="33.6" customHeight="1" x14ac:dyDescent="0.2">
      <c r="A46" s="11">
        <v>11</v>
      </c>
      <c r="B46" s="11">
        <v>2019</v>
      </c>
      <c r="C46" s="10"/>
      <c r="D46" s="9" t="s">
        <v>44</v>
      </c>
      <c r="E46" s="10" t="s">
        <v>31</v>
      </c>
      <c r="F46" s="11">
        <v>847.27</v>
      </c>
      <c r="G46" s="8">
        <v>43921</v>
      </c>
      <c r="H46" s="7">
        <v>9252840.8399999999</v>
      </c>
      <c r="I46" s="29" t="s">
        <v>15</v>
      </c>
      <c r="J46" s="30">
        <f>8189462.05-13427.43</f>
        <v>8176034.6200000001</v>
      </c>
      <c r="K46" s="5" t="s">
        <v>42</v>
      </c>
    </row>
    <row r="47" spans="1:11" ht="47.1" customHeight="1" x14ac:dyDescent="0.2">
      <c r="A47" s="11"/>
      <c r="B47" s="11"/>
      <c r="C47" s="10"/>
      <c r="D47" s="9"/>
      <c r="E47" s="10"/>
      <c r="F47" s="11"/>
      <c r="G47" s="8"/>
      <c r="H47" s="7"/>
      <c r="I47" s="29" t="s">
        <v>17</v>
      </c>
      <c r="J47" s="30">
        <v>753956.91</v>
      </c>
      <c r="K47" s="5"/>
    </row>
    <row r="48" spans="1:11" ht="25.5" x14ac:dyDescent="0.2">
      <c r="A48" s="11"/>
      <c r="B48" s="11"/>
      <c r="C48" s="10"/>
      <c r="D48" s="9"/>
      <c r="E48" s="10"/>
      <c r="F48" s="11"/>
      <c r="G48" s="8"/>
      <c r="H48" s="7"/>
      <c r="I48" s="29" t="s">
        <v>18</v>
      </c>
      <c r="J48" s="30">
        <f>30194.71+13427.43</f>
        <v>43622.14</v>
      </c>
      <c r="K48" s="32" t="s">
        <v>19</v>
      </c>
    </row>
    <row r="49" spans="1:11" ht="48.6" customHeight="1" x14ac:dyDescent="0.2">
      <c r="A49" s="11"/>
      <c r="B49" s="11"/>
      <c r="C49" s="10"/>
      <c r="D49" s="9"/>
      <c r="E49" s="10"/>
      <c r="F49" s="11"/>
      <c r="G49" s="8"/>
      <c r="H49" s="7"/>
      <c r="I49" s="32" t="s">
        <v>20</v>
      </c>
      <c r="J49" s="30">
        <v>279227.17</v>
      </c>
      <c r="K49" s="32" t="s">
        <v>21</v>
      </c>
    </row>
    <row r="50" spans="1:11" ht="35.25" customHeight="1" x14ac:dyDescent="0.2">
      <c r="A50" s="11">
        <v>12</v>
      </c>
      <c r="B50" s="11">
        <v>2019</v>
      </c>
      <c r="C50" s="10"/>
      <c r="D50" s="9" t="s">
        <v>45</v>
      </c>
      <c r="E50" s="10" t="s">
        <v>31</v>
      </c>
      <c r="F50" s="11">
        <v>477.27</v>
      </c>
      <c r="G50" s="8">
        <v>43921</v>
      </c>
      <c r="H50" s="7">
        <v>8683003.7400000002</v>
      </c>
      <c r="I50" s="29" t="s">
        <v>15</v>
      </c>
      <c r="J50" s="30">
        <f>7903563.43-20591.03</f>
        <v>7882972.3999999994</v>
      </c>
      <c r="K50" s="5" t="s">
        <v>46</v>
      </c>
    </row>
    <row r="51" spans="1:11" ht="44.85" customHeight="1" x14ac:dyDescent="0.2">
      <c r="A51" s="11"/>
      <c r="B51" s="11"/>
      <c r="C51" s="10"/>
      <c r="D51" s="9"/>
      <c r="E51" s="10"/>
      <c r="F51" s="11"/>
      <c r="G51" s="8"/>
      <c r="H51" s="7"/>
      <c r="I51" s="29" t="s">
        <v>17</v>
      </c>
      <c r="J51" s="30">
        <v>497878.43</v>
      </c>
      <c r="K51" s="5"/>
    </row>
    <row r="52" spans="1:11" ht="25.5" x14ac:dyDescent="0.2">
      <c r="A52" s="11"/>
      <c r="B52" s="11"/>
      <c r="C52" s="10"/>
      <c r="D52" s="9"/>
      <c r="E52" s="10"/>
      <c r="F52" s="11"/>
      <c r="G52" s="8"/>
      <c r="H52" s="7"/>
      <c r="I52" s="29" t="s">
        <v>18</v>
      </c>
      <c r="J52" s="30">
        <f>46303.68+20591.03</f>
        <v>66894.709999999992</v>
      </c>
      <c r="K52" s="32" t="s">
        <v>19</v>
      </c>
    </row>
    <row r="53" spans="1:11" ht="49.35" customHeight="1" x14ac:dyDescent="0.2">
      <c r="A53" s="11"/>
      <c r="B53" s="11"/>
      <c r="C53" s="10"/>
      <c r="D53" s="9"/>
      <c r="E53" s="10"/>
      <c r="F53" s="11"/>
      <c r="G53" s="8"/>
      <c r="H53" s="7"/>
      <c r="I53" s="32" t="s">
        <v>20</v>
      </c>
      <c r="J53" s="30">
        <v>235258.2</v>
      </c>
      <c r="K53" s="32" t="s">
        <v>21</v>
      </c>
    </row>
    <row r="54" spans="1:11" ht="32.1" customHeight="1" x14ac:dyDescent="0.2">
      <c r="A54" s="11">
        <v>13</v>
      </c>
      <c r="B54" s="11">
        <v>2019</v>
      </c>
      <c r="C54" s="10"/>
      <c r="D54" s="9" t="s">
        <v>47</v>
      </c>
      <c r="E54" s="10" t="s">
        <v>31</v>
      </c>
      <c r="F54" s="11">
        <v>1144.1400000000001</v>
      </c>
      <c r="G54" s="8">
        <v>43921</v>
      </c>
      <c r="H54" s="7">
        <v>9459358.3699999992</v>
      </c>
      <c r="I54" s="29" t="s">
        <v>15</v>
      </c>
      <c r="J54" s="30">
        <f>8142654.82-14236.47</f>
        <v>8128418.3500000006</v>
      </c>
      <c r="K54" s="4" t="s">
        <v>48</v>
      </c>
    </row>
    <row r="55" spans="1:11" ht="41.85" customHeight="1" x14ac:dyDescent="0.2">
      <c r="A55" s="11"/>
      <c r="B55" s="11"/>
      <c r="C55" s="10"/>
      <c r="D55" s="9"/>
      <c r="E55" s="10"/>
      <c r="F55" s="11"/>
      <c r="G55" s="8"/>
      <c r="H55" s="7"/>
      <c r="I55" s="29" t="s">
        <v>17</v>
      </c>
      <c r="J55" s="30">
        <v>806499.99</v>
      </c>
      <c r="K55" s="4"/>
    </row>
    <row r="56" spans="1:11" ht="25.5" x14ac:dyDescent="0.2">
      <c r="A56" s="11"/>
      <c r="B56" s="11"/>
      <c r="C56" s="10"/>
      <c r="D56" s="9"/>
      <c r="E56" s="10"/>
      <c r="F56" s="11"/>
      <c r="G56" s="8"/>
      <c r="H56" s="7"/>
      <c r="I56" s="29" t="s">
        <v>18</v>
      </c>
      <c r="J56" s="30">
        <f>32013.99+14236.47</f>
        <v>46250.46</v>
      </c>
      <c r="K56" s="32" t="s">
        <v>19</v>
      </c>
    </row>
    <row r="57" spans="1:11" ht="47.1" customHeight="1" x14ac:dyDescent="0.2">
      <c r="A57" s="11"/>
      <c r="B57" s="11"/>
      <c r="C57" s="10"/>
      <c r="D57" s="9"/>
      <c r="E57" s="10"/>
      <c r="F57" s="11"/>
      <c r="G57" s="8"/>
      <c r="H57" s="7"/>
      <c r="I57" s="32" t="s">
        <v>20</v>
      </c>
      <c r="J57" s="30">
        <v>478189.57</v>
      </c>
      <c r="K57" s="32" t="s">
        <v>21</v>
      </c>
    </row>
    <row r="58" spans="1:11" ht="41.85" customHeight="1" x14ac:dyDescent="0.2">
      <c r="A58" s="11">
        <v>14</v>
      </c>
      <c r="B58" s="11">
        <v>2019</v>
      </c>
      <c r="C58" s="10"/>
      <c r="D58" s="9" t="s">
        <v>49</v>
      </c>
      <c r="E58" s="10" t="s">
        <v>31</v>
      </c>
      <c r="F58" s="11">
        <v>1057.9000000000001</v>
      </c>
      <c r="G58" s="8">
        <v>43921</v>
      </c>
      <c r="H58" s="7">
        <v>20084336.170000002</v>
      </c>
      <c r="I58" s="29" t="s">
        <v>15</v>
      </c>
      <c r="J58" s="30">
        <f>18195612.14-26644.16</f>
        <v>18168967.98</v>
      </c>
      <c r="K58" s="5" t="s">
        <v>50</v>
      </c>
    </row>
    <row r="59" spans="1:11" ht="45.6" customHeight="1" x14ac:dyDescent="0.2">
      <c r="A59" s="11"/>
      <c r="B59" s="11"/>
      <c r="C59" s="10"/>
      <c r="D59" s="9"/>
      <c r="E59" s="10"/>
      <c r="F59" s="11"/>
      <c r="G59" s="8"/>
      <c r="H59" s="7"/>
      <c r="I59" s="29" t="s">
        <v>17</v>
      </c>
      <c r="J59" s="30">
        <v>1723073.09</v>
      </c>
      <c r="K59" s="5"/>
    </row>
    <row r="60" spans="1:11" ht="25.5" x14ac:dyDescent="0.2">
      <c r="A60" s="11"/>
      <c r="B60" s="11"/>
      <c r="C60" s="10"/>
      <c r="D60" s="9"/>
      <c r="E60" s="10"/>
      <c r="F60" s="11"/>
      <c r="G60" s="8"/>
      <c r="H60" s="7"/>
      <c r="I60" s="29" t="s">
        <v>18</v>
      </c>
      <c r="J60" s="30">
        <f>59915.55+26644.16</f>
        <v>86559.71</v>
      </c>
      <c r="K60" s="32" t="s">
        <v>19</v>
      </c>
    </row>
    <row r="61" spans="1:11" ht="52.15" customHeight="1" x14ac:dyDescent="0.2">
      <c r="A61" s="11"/>
      <c r="B61" s="11"/>
      <c r="C61" s="10"/>
      <c r="D61" s="9"/>
      <c r="E61" s="10"/>
      <c r="F61" s="11"/>
      <c r="G61" s="8"/>
      <c r="H61" s="7"/>
      <c r="I61" s="32" t="s">
        <v>20</v>
      </c>
      <c r="J61" s="30">
        <v>105735.39</v>
      </c>
      <c r="K61" s="32" t="s">
        <v>21</v>
      </c>
    </row>
    <row r="62" spans="1:11" ht="39.6" customHeight="1" x14ac:dyDescent="0.2">
      <c r="A62" s="11">
        <v>15</v>
      </c>
      <c r="B62" s="11">
        <v>2019</v>
      </c>
      <c r="C62" s="10"/>
      <c r="D62" s="9" t="s">
        <v>51</v>
      </c>
      <c r="E62" s="10" t="s">
        <v>31</v>
      </c>
      <c r="F62" s="11">
        <v>968.37</v>
      </c>
      <c r="G62" s="8">
        <v>43921</v>
      </c>
      <c r="H62" s="7">
        <v>10434310.27</v>
      </c>
      <c r="I62" s="29" t="s">
        <v>15</v>
      </c>
      <c r="J62" s="30">
        <f>8851230.54-41821.34</f>
        <v>8809409.1999999993</v>
      </c>
      <c r="K62" s="4" t="s">
        <v>52</v>
      </c>
    </row>
    <row r="63" spans="1:11" ht="31.35" customHeight="1" x14ac:dyDescent="0.2">
      <c r="A63" s="11"/>
      <c r="B63" s="11"/>
      <c r="C63" s="10"/>
      <c r="D63" s="9"/>
      <c r="E63" s="10"/>
      <c r="F63" s="11"/>
      <c r="G63" s="8"/>
      <c r="H63" s="7"/>
      <c r="I63" s="29" t="s">
        <v>17</v>
      </c>
      <c r="J63" s="30">
        <v>1011214.39</v>
      </c>
      <c r="K63" s="4"/>
    </row>
    <row r="64" spans="1:11" ht="25.5" x14ac:dyDescent="0.2">
      <c r="A64" s="11"/>
      <c r="B64" s="11"/>
      <c r="C64" s="10"/>
      <c r="D64" s="9"/>
      <c r="E64" s="10"/>
      <c r="F64" s="11"/>
      <c r="G64" s="8"/>
      <c r="H64" s="7"/>
      <c r="I64" s="29" t="s">
        <v>18</v>
      </c>
      <c r="J64" s="30">
        <f>94044.93+41821.34</f>
        <v>135866.26999999999</v>
      </c>
      <c r="K64" s="32" t="s">
        <v>19</v>
      </c>
    </row>
    <row r="65" spans="1:11" ht="47.85" customHeight="1" x14ac:dyDescent="0.2">
      <c r="A65" s="11"/>
      <c r="B65" s="11"/>
      <c r="C65" s="10"/>
      <c r="D65" s="9"/>
      <c r="E65" s="10"/>
      <c r="F65" s="11"/>
      <c r="G65" s="8"/>
      <c r="H65" s="7"/>
      <c r="I65" s="32" t="s">
        <v>20</v>
      </c>
      <c r="J65" s="30">
        <v>477820.41</v>
      </c>
      <c r="K65" s="32" t="s">
        <v>21</v>
      </c>
    </row>
    <row r="66" spans="1:11" ht="41.1" customHeight="1" x14ac:dyDescent="0.2">
      <c r="A66" s="11">
        <v>16</v>
      </c>
      <c r="B66" s="11">
        <v>2019</v>
      </c>
      <c r="C66" s="10"/>
      <c r="D66" s="9" t="s">
        <v>53</v>
      </c>
      <c r="E66" s="10" t="s">
        <v>31</v>
      </c>
      <c r="F66" s="11">
        <v>945.5</v>
      </c>
      <c r="G66" s="8">
        <v>43921</v>
      </c>
      <c r="H66" s="7">
        <v>14163578.25</v>
      </c>
      <c r="I66" s="29" t="s">
        <v>15</v>
      </c>
      <c r="J66" s="30">
        <f>13091819.07-19670.97</f>
        <v>13072148.1</v>
      </c>
      <c r="K66" s="5" t="s">
        <v>54</v>
      </c>
    </row>
    <row r="67" spans="1:11" ht="32.1" customHeight="1" x14ac:dyDescent="0.2">
      <c r="A67" s="11"/>
      <c r="B67" s="11"/>
      <c r="C67" s="10"/>
      <c r="D67" s="9"/>
      <c r="E67" s="10"/>
      <c r="F67" s="11"/>
      <c r="G67" s="8"/>
      <c r="H67" s="7"/>
      <c r="I67" s="29" t="s">
        <v>17</v>
      </c>
      <c r="J67" s="30">
        <v>760889.44</v>
      </c>
      <c r="K67" s="5"/>
    </row>
    <row r="68" spans="1:11" ht="25.5" x14ac:dyDescent="0.2">
      <c r="A68" s="11"/>
      <c r="B68" s="11"/>
      <c r="C68" s="10"/>
      <c r="D68" s="9"/>
      <c r="E68" s="10"/>
      <c r="F68" s="11"/>
      <c r="G68" s="8"/>
      <c r="H68" s="7"/>
      <c r="I68" s="29" t="s">
        <v>18</v>
      </c>
      <c r="J68" s="30">
        <f>44234.72+19670.97</f>
        <v>63905.69</v>
      </c>
      <c r="K68" s="32" t="s">
        <v>19</v>
      </c>
    </row>
    <row r="69" spans="1:11" ht="47.1" customHeight="1" x14ac:dyDescent="0.2">
      <c r="A69" s="11"/>
      <c r="B69" s="11"/>
      <c r="C69" s="10"/>
      <c r="D69" s="9"/>
      <c r="E69" s="10"/>
      <c r="F69" s="11"/>
      <c r="G69" s="8"/>
      <c r="H69" s="7"/>
      <c r="I69" s="32" t="s">
        <v>20</v>
      </c>
      <c r="J69" s="30">
        <v>266635.02</v>
      </c>
      <c r="K69" s="32" t="s">
        <v>21</v>
      </c>
    </row>
    <row r="70" spans="1:11" ht="37.35" customHeight="1" x14ac:dyDescent="0.2">
      <c r="A70" s="11">
        <v>17</v>
      </c>
      <c r="B70" s="11">
        <v>2019</v>
      </c>
      <c r="C70" s="10"/>
      <c r="D70" s="9" t="s">
        <v>55</v>
      </c>
      <c r="E70" s="10" t="s">
        <v>31</v>
      </c>
      <c r="F70" s="11">
        <v>5169.3599999999997</v>
      </c>
      <c r="G70" s="8">
        <v>43921</v>
      </c>
      <c r="H70" s="7">
        <v>41362524.560000002</v>
      </c>
      <c r="I70" s="29" t="s">
        <v>15</v>
      </c>
      <c r="J70" s="30">
        <f>37037630.58-46761.64</f>
        <v>36990868.939999998</v>
      </c>
      <c r="K70" s="4" t="s">
        <v>56</v>
      </c>
    </row>
    <row r="71" spans="1:11" ht="43.35" customHeight="1" x14ac:dyDescent="0.2">
      <c r="A71" s="11"/>
      <c r="B71" s="11"/>
      <c r="C71" s="10"/>
      <c r="D71" s="9"/>
      <c r="E71" s="10"/>
      <c r="F71" s="11"/>
      <c r="G71" s="8"/>
      <c r="H71" s="7"/>
      <c r="I71" s="29" t="s">
        <v>17</v>
      </c>
      <c r="J71" s="30">
        <v>2649060.17</v>
      </c>
      <c r="K71" s="4"/>
    </row>
    <row r="72" spans="1:11" ht="25.5" x14ac:dyDescent="0.2">
      <c r="A72" s="11"/>
      <c r="B72" s="11"/>
      <c r="C72" s="10"/>
      <c r="D72" s="9"/>
      <c r="E72" s="10"/>
      <c r="F72" s="11"/>
      <c r="G72" s="8"/>
      <c r="H72" s="7"/>
      <c r="I72" s="29" t="s">
        <v>18</v>
      </c>
      <c r="J72" s="30">
        <f>105154.36+46761.64</f>
        <v>151916</v>
      </c>
      <c r="K72" s="32" t="s">
        <v>19</v>
      </c>
    </row>
    <row r="73" spans="1:11" ht="47.85" customHeight="1" x14ac:dyDescent="0.2">
      <c r="A73" s="11"/>
      <c r="B73" s="11"/>
      <c r="C73" s="10"/>
      <c r="D73" s="9"/>
      <c r="E73" s="10"/>
      <c r="F73" s="11"/>
      <c r="G73" s="8"/>
      <c r="H73" s="7"/>
      <c r="I73" s="32" t="s">
        <v>20</v>
      </c>
      <c r="J73" s="30">
        <v>1570679.45</v>
      </c>
      <c r="K73" s="32" t="s">
        <v>21</v>
      </c>
    </row>
    <row r="74" spans="1:11" ht="35.1" customHeight="1" x14ac:dyDescent="0.2">
      <c r="A74" s="11">
        <v>18</v>
      </c>
      <c r="B74" s="11">
        <v>2019</v>
      </c>
      <c r="C74" s="10"/>
      <c r="D74" s="9" t="s">
        <v>57</v>
      </c>
      <c r="E74" s="10" t="s">
        <v>31</v>
      </c>
      <c r="F74" s="11">
        <v>836.7</v>
      </c>
      <c r="G74" s="8">
        <v>43921</v>
      </c>
      <c r="H74" s="7">
        <v>8416116.6199999992</v>
      </c>
      <c r="I74" s="29" t="s">
        <v>15</v>
      </c>
      <c r="J74" s="30">
        <f>7140241.34-26504.5</f>
        <v>7113736.8399999999</v>
      </c>
      <c r="K74" s="5" t="s">
        <v>58</v>
      </c>
    </row>
    <row r="75" spans="1:11" ht="34.35" customHeight="1" x14ac:dyDescent="0.2">
      <c r="A75" s="11"/>
      <c r="B75" s="11"/>
      <c r="C75" s="10"/>
      <c r="D75" s="9"/>
      <c r="E75" s="10"/>
      <c r="F75" s="11"/>
      <c r="G75" s="8"/>
      <c r="H75" s="7"/>
      <c r="I75" s="29" t="s">
        <v>17</v>
      </c>
      <c r="J75" s="30">
        <v>1127843.47</v>
      </c>
      <c r="K75" s="5"/>
    </row>
    <row r="76" spans="1:11" ht="25.5" x14ac:dyDescent="0.2">
      <c r="A76" s="11"/>
      <c r="B76" s="11"/>
      <c r="C76" s="10"/>
      <c r="D76" s="9"/>
      <c r="E76" s="10"/>
      <c r="F76" s="11"/>
      <c r="G76" s="8"/>
      <c r="H76" s="7"/>
      <c r="I76" s="29" t="s">
        <v>18</v>
      </c>
      <c r="J76" s="30">
        <f>59601.49+26504.5</f>
        <v>86105.989999999991</v>
      </c>
      <c r="K76" s="32" t="s">
        <v>19</v>
      </c>
    </row>
    <row r="77" spans="1:11" ht="44.85" customHeight="1" x14ac:dyDescent="0.2">
      <c r="A77" s="11"/>
      <c r="B77" s="11"/>
      <c r="C77" s="10"/>
      <c r="D77" s="9"/>
      <c r="E77" s="10"/>
      <c r="F77" s="11"/>
      <c r="G77" s="8"/>
      <c r="H77" s="7"/>
      <c r="I77" s="32" t="s">
        <v>20</v>
      </c>
      <c r="J77" s="30">
        <v>88430.32</v>
      </c>
      <c r="K77" s="32" t="s">
        <v>21</v>
      </c>
    </row>
    <row r="78" spans="1:11" ht="38.1" customHeight="1" x14ac:dyDescent="0.2">
      <c r="A78" s="11">
        <v>19</v>
      </c>
      <c r="B78" s="11">
        <v>2019</v>
      </c>
      <c r="C78" s="10"/>
      <c r="D78" s="9" t="s">
        <v>59</v>
      </c>
      <c r="E78" s="10" t="s">
        <v>31</v>
      </c>
      <c r="F78" s="11">
        <v>806.5</v>
      </c>
      <c r="G78" s="8">
        <v>43921</v>
      </c>
      <c r="H78" s="7">
        <v>9360343.7799999993</v>
      </c>
      <c r="I78" s="29" t="s">
        <v>15</v>
      </c>
      <c r="J78" s="30">
        <f>8344588.72-12826.09</f>
        <v>8331762.6299999999</v>
      </c>
      <c r="K78" s="5" t="s">
        <v>60</v>
      </c>
    </row>
    <row r="79" spans="1:11" ht="42.6" customHeight="1" x14ac:dyDescent="0.2">
      <c r="A79" s="11"/>
      <c r="B79" s="11"/>
      <c r="C79" s="10"/>
      <c r="D79" s="9"/>
      <c r="E79" s="10"/>
      <c r="F79" s="11"/>
      <c r="G79" s="8"/>
      <c r="H79" s="7"/>
      <c r="I79" s="29" t="s">
        <v>17</v>
      </c>
      <c r="J79" s="30">
        <v>720190.73</v>
      </c>
      <c r="K79" s="5"/>
    </row>
    <row r="80" spans="1:11" ht="25.5" x14ac:dyDescent="0.2">
      <c r="A80" s="11"/>
      <c r="B80" s="11"/>
      <c r="C80" s="10"/>
      <c r="D80" s="9"/>
      <c r="E80" s="10"/>
      <c r="F80" s="11"/>
      <c r="G80" s="8"/>
      <c r="H80" s="7"/>
      <c r="I80" s="29" t="s">
        <v>18</v>
      </c>
      <c r="J80" s="30">
        <f>28842.43+12826.09</f>
        <v>41668.520000000004</v>
      </c>
      <c r="K80" s="32" t="s">
        <v>19</v>
      </c>
    </row>
    <row r="81" spans="1:11" ht="48.6" customHeight="1" x14ac:dyDescent="0.2">
      <c r="A81" s="11"/>
      <c r="B81" s="11"/>
      <c r="C81" s="10"/>
      <c r="D81" s="9"/>
      <c r="E81" s="10"/>
      <c r="F81" s="11"/>
      <c r="G81" s="8"/>
      <c r="H81" s="7"/>
      <c r="I81" s="32" t="s">
        <v>20</v>
      </c>
      <c r="J81" s="30">
        <v>266721.90000000002</v>
      </c>
      <c r="K81" s="32" t="s">
        <v>21</v>
      </c>
    </row>
    <row r="82" spans="1:11" ht="39.6" customHeight="1" x14ac:dyDescent="0.2">
      <c r="A82" s="11">
        <v>20</v>
      </c>
      <c r="B82" s="11">
        <v>2019</v>
      </c>
      <c r="C82" s="10"/>
      <c r="D82" s="9" t="s">
        <v>61</v>
      </c>
      <c r="E82" s="10" t="s">
        <v>31</v>
      </c>
      <c r="F82" s="11">
        <v>832.2</v>
      </c>
      <c r="G82" s="8">
        <v>43921</v>
      </c>
      <c r="H82" s="7">
        <v>7997072.8200000003</v>
      </c>
      <c r="I82" s="29" t="s">
        <v>15</v>
      </c>
      <c r="J82" s="30">
        <f>7178096.28-17013.08</f>
        <v>7161083.2000000002</v>
      </c>
      <c r="K82" s="5" t="s">
        <v>62</v>
      </c>
    </row>
    <row r="83" spans="1:11" ht="29.1" customHeight="1" x14ac:dyDescent="0.2">
      <c r="A83" s="11"/>
      <c r="B83" s="11"/>
      <c r="C83" s="10"/>
      <c r="D83" s="9"/>
      <c r="E83" s="10"/>
      <c r="F83" s="11"/>
      <c r="G83" s="8"/>
      <c r="H83" s="7"/>
      <c r="I83" s="29" t="s">
        <v>17</v>
      </c>
      <c r="J83" s="30">
        <v>723955.83</v>
      </c>
      <c r="K83" s="5"/>
    </row>
    <row r="84" spans="1:11" ht="25.5" x14ac:dyDescent="0.2">
      <c r="A84" s="11"/>
      <c r="B84" s="11"/>
      <c r="C84" s="10"/>
      <c r="D84" s="9"/>
      <c r="E84" s="10"/>
      <c r="F84" s="11"/>
      <c r="G84" s="8"/>
      <c r="H84" s="7"/>
      <c r="I84" s="29" t="s">
        <v>18</v>
      </c>
      <c r="J84" s="30">
        <f>38257.83+17013.08</f>
        <v>55270.91</v>
      </c>
      <c r="K84" s="32" t="s">
        <v>19</v>
      </c>
    </row>
    <row r="85" spans="1:11" ht="47.1" customHeight="1" x14ac:dyDescent="0.2">
      <c r="A85" s="11"/>
      <c r="B85" s="11"/>
      <c r="C85" s="10"/>
      <c r="D85" s="9"/>
      <c r="E85" s="10"/>
      <c r="F85" s="11"/>
      <c r="G85" s="8"/>
      <c r="H85" s="7"/>
      <c r="I85" s="32" t="s">
        <v>20</v>
      </c>
      <c r="J85" s="30">
        <v>56762.879999999997</v>
      </c>
      <c r="K85" s="32" t="s">
        <v>21</v>
      </c>
    </row>
    <row r="86" spans="1:11" ht="41.85" customHeight="1" x14ac:dyDescent="0.2">
      <c r="A86" s="11">
        <v>21</v>
      </c>
      <c r="B86" s="11">
        <v>2019</v>
      </c>
      <c r="C86" s="10"/>
      <c r="D86" s="9" t="s">
        <v>63</v>
      </c>
      <c r="E86" s="10" t="s">
        <v>31</v>
      </c>
      <c r="F86" s="11">
        <v>785.3</v>
      </c>
      <c r="G86" s="8">
        <v>43921</v>
      </c>
      <c r="H86" s="7">
        <v>8622603.4000000004</v>
      </c>
      <c r="I86" s="29" t="s">
        <v>15</v>
      </c>
      <c r="J86" s="30">
        <f>6343997.25-41821.33</f>
        <v>6302175.9199999999</v>
      </c>
      <c r="K86" s="5" t="s">
        <v>54</v>
      </c>
    </row>
    <row r="87" spans="1:11" ht="33.6" customHeight="1" x14ac:dyDescent="0.2">
      <c r="A87" s="11"/>
      <c r="B87" s="11"/>
      <c r="C87" s="10"/>
      <c r="D87" s="9"/>
      <c r="E87" s="10"/>
      <c r="F87" s="11"/>
      <c r="G87" s="8"/>
      <c r="H87" s="7"/>
      <c r="I87" s="29" t="s">
        <v>17</v>
      </c>
      <c r="J87" s="30">
        <v>1617683.7</v>
      </c>
      <c r="K87" s="5"/>
    </row>
    <row r="88" spans="1:11" ht="25.5" x14ac:dyDescent="0.2">
      <c r="A88" s="11"/>
      <c r="B88" s="11"/>
      <c r="C88" s="10"/>
      <c r="D88" s="9"/>
      <c r="E88" s="10"/>
      <c r="F88" s="11"/>
      <c r="G88" s="8"/>
      <c r="H88" s="7"/>
      <c r="I88" s="29" t="s">
        <v>18</v>
      </c>
      <c r="J88" s="30">
        <f>94044.92+41821.33</f>
        <v>135866.25</v>
      </c>
      <c r="K88" s="32" t="s">
        <v>19</v>
      </c>
    </row>
    <row r="89" spans="1:11" ht="49.35" customHeight="1" x14ac:dyDescent="0.2">
      <c r="A89" s="11"/>
      <c r="B89" s="11"/>
      <c r="C89" s="10"/>
      <c r="D89" s="9"/>
      <c r="E89" s="10"/>
      <c r="F89" s="11"/>
      <c r="G89" s="8"/>
      <c r="H89" s="7"/>
      <c r="I89" s="32" t="s">
        <v>20</v>
      </c>
      <c r="J89" s="30">
        <v>566877.53</v>
      </c>
      <c r="K89" s="32" t="s">
        <v>21</v>
      </c>
    </row>
    <row r="90" spans="1:11" ht="36.6" customHeight="1" x14ac:dyDescent="0.2">
      <c r="A90" s="11">
        <v>22</v>
      </c>
      <c r="B90" s="11">
        <v>2019</v>
      </c>
      <c r="C90" s="10"/>
      <c r="D90" s="9" t="s">
        <v>64</v>
      </c>
      <c r="E90" s="10" t="s">
        <v>31</v>
      </c>
      <c r="F90" s="11">
        <v>346.4</v>
      </c>
      <c r="G90" s="8">
        <v>43921</v>
      </c>
      <c r="H90" s="7">
        <v>6225292.04</v>
      </c>
      <c r="I90" s="29" t="s">
        <v>15</v>
      </c>
      <c r="J90" s="30">
        <f>5640789.86-8245.55</f>
        <v>5632544.3100000005</v>
      </c>
      <c r="K90" s="5" t="s">
        <v>65</v>
      </c>
    </row>
    <row r="91" spans="1:11" ht="43.35" customHeight="1" x14ac:dyDescent="0.2">
      <c r="A91" s="11"/>
      <c r="B91" s="11"/>
      <c r="C91" s="10"/>
      <c r="D91" s="9"/>
      <c r="E91" s="10"/>
      <c r="F91" s="11"/>
      <c r="G91" s="8"/>
      <c r="H91" s="7"/>
      <c r="I91" s="29" t="s">
        <v>17</v>
      </c>
      <c r="J91" s="30">
        <v>533238.29</v>
      </c>
      <c r="K91" s="5"/>
    </row>
    <row r="92" spans="1:11" ht="25.5" x14ac:dyDescent="0.2">
      <c r="A92" s="11"/>
      <c r="B92" s="11"/>
      <c r="C92" s="10"/>
      <c r="D92" s="9"/>
      <c r="E92" s="10"/>
      <c r="F92" s="11"/>
      <c r="G92" s="8"/>
      <c r="H92" s="7"/>
      <c r="I92" s="29" t="s">
        <v>18</v>
      </c>
      <c r="J92" s="30">
        <f>18542.02+8245.55</f>
        <v>26787.57</v>
      </c>
      <c r="K92" s="32" t="s">
        <v>19</v>
      </c>
    </row>
    <row r="93" spans="1:11" ht="47.1" customHeight="1" x14ac:dyDescent="0.2">
      <c r="A93" s="11"/>
      <c r="B93" s="11"/>
      <c r="C93" s="10"/>
      <c r="D93" s="9"/>
      <c r="E93" s="10"/>
      <c r="F93" s="11"/>
      <c r="G93" s="8"/>
      <c r="H93" s="7"/>
      <c r="I93" s="32" t="s">
        <v>20</v>
      </c>
      <c r="J93" s="30">
        <v>32721.87</v>
      </c>
      <c r="K93" s="32" t="s">
        <v>21</v>
      </c>
    </row>
    <row r="94" spans="1:11" ht="35.85" customHeight="1" x14ac:dyDescent="0.2">
      <c r="A94" s="11">
        <v>23</v>
      </c>
      <c r="B94" s="11">
        <v>2019</v>
      </c>
      <c r="C94" s="10"/>
      <c r="D94" s="9" t="s">
        <v>66</v>
      </c>
      <c r="E94" s="10" t="s">
        <v>31</v>
      </c>
      <c r="F94" s="11">
        <v>422.81</v>
      </c>
      <c r="G94" s="8">
        <v>43921</v>
      </c>
      <c r="H94" s="7">
        <v>8348008.21</v>
      </c>
      <c r="I94" s="29" t="s">
        <v>15</v>
      </c>
      <c r="J94" s="30">
        <f>7565253.83-11042.28</f>
        <v>7554211.5499999998</v>
      </c>
      <c r="K94" s="5" t="s">
        <v>67</v>
      </c>
    </row>
    <row r="95" spans="1:11" ht="44.1" customHeight="1" x14ac:dyDescent="0.2">
      <c r="A95" s="11"/>
      <c r="B95" s="11"/>
      <c r="C95" s="10"/>
      <c r="D95" s="9"/>
      <c r="E95" s="10"/>
      <c r="F95" s="11"/>
      <c r="G95" s="8"/>
      <c r="H95" s="7"/>
      <c r="I95" s="29" t="s">
        <v>17</v>
      </c>
      <c r="J95" s="30">
        <v>714102.73</v>
      </c>
      <c r="K95" s="5"/>
    </row>
    <row r="96" spans="1:11" ht="25.5" x14ac:dyDescent="0.2">
      <c r="A96" s="11"/>
      <c r="B96" s="11"/>
      <c r="C96" s="10"/>
      <c r="D96" s="9"/>
      <c r="E96" s="10"/>
      <c r="F96" s="11"/>
      <c r="G96" s="8"/>
      <c r="H96" s="7"/>
      <c r="I96" s="29" t="s">
        <v>18</v>
      </c>
      <c r="J96" s="30">
        <f>24831.13+11042.28</f>
        <v>35873.410000000003</v>
      </c>
      <c r="K96" s="32" t="s">
        <v>19</v>
      </c>
    </row>
    <row r="97" spans="1:11" ht="48.6" customHeight="1" x14ac:dyDescent="0.2">
      <c r="A97" s="11"/>
      <c r="B97" s="11"/>
      <c r="C97" s="10"/>
      <c r="D97" s="9"/>
      <c r="E97" s="10"/>
      <c r="F97" s="11"/>
      <c r="G97" s="8"/>
      <c r="H97" s="7"/>
      <c r="I97" s="32" t="s">
        <v>20</v>
      </c>
      <c r="J97" s="30">
        <v>43820.52</v>
      </c>
      <c r="K97" s="32" t="s">
        <v>21</v>
      </c>
    </row>
    <row r="98" spans="1:11" ht="35.85" customHeight="1" x14ac:dyDescent="0.2">
      <c r="A98" s="11">
        <v>24</v>
      </c>
      <c r="B98" s="11">
        <v>2019</v>
      </c>
      <c r="C98" s="10"/>
      <c r="D98" s="9" t="s">
        <v>68</v>
      </c>
      <c r="E98" s="10" t="s">
        <v>31</v>
      </c>
      <c r="F98" s="11">
        <v>1693</v>
      </c>
      <c r="G98" s="8">
        <v>43921</v>
      </c>
      <c r="H98" s="7">
        <v>13147853.84</v>
      </c>
      <c r="I98" s="29" t="s">
        <v>15</v>
      </c>
      <c r="J98" s="30">
        <f>11197723.42-21085.21</f>
        <v>11176638.209999999</v>
      </c>
      <c r="K98" s="4" t="s">
        <v>69</v>
      </c>
    </row>
    <row r="99" spans="1:11" ht="32.85" customHeight="1" x14ac:dyDescent="0.2">
      <c r="A99" s="11"/>
      <c r="B99" s="11"/>
      <c r="C99" s="10"/>
      <c r="D99" s="9"/>
      <c r="E99" s="10"/>
      <c r="F99" s="11"/>
      <c r="G99" s="8"/>
      <c r="H99" s="7"/>
      <c r="I99" s="29" t="s">
        <v>17</v>
      </c>
      <c r="J99" s="30">
        <v>1194483.1100000001</v>
      </c>
      <c r="K99" s="4"/>
    </row>
    <row r="100" spans="1:11" ht="25.5" x14ac:dyDescent="0.2">
      <c r="A100" s="11"/>
      <c r="B100" s="11"/>
      <c r="C100" s="10"/>
      <c r="D100" s="9"/>
      <c r="E100" s="10"/>
      <c r="F100" s="11"/>
      <c r="G100" s="8"/>
      <c r="H100" s="7"/>
      <c r="I100" s="29" t="s">
        <v>18</v>
      </c>
      <c r="J100" s="30">
        <f>47414.97+21085.21</f>
        <v>68500.179999999993</v>
      </c>
      <c r="K100" s="32" t="s">
        <v>19</v>
      </c>
    </row>
    <row r="101" spans="1:11" ht="46.35" customHeight="1" x14ac:dyDescent="0.2">
      <c r="A101" s="11"/>
      <c r="B101" s="11"/>
      <c r="C101" s="10"/>
      <c r="D101" s="9"/>
      <c r="E101" s="10"/>
      <c r="F101" s="11"/>
      <c r="G101" s="8"/>
      <c r="H101" s="7"/>
      <c r="I101" s="32" t="s">
        <v>20</v>
      </c>
      <c r="J101" s="30">
        <v>708232.34</v>
      </c>
      <c r="K101" s="32" t="s">
        <v>21</v>
      </c>
    </row>
    <row r="102" spans="1:11" ht="42.6" customHeight="1" x14ac:dyDescent="0.2">
      <c r="A102" s="11">
        <v>25</v>
      </c>
      <c r="B102" s="11">
        <v>2019</v>
      </c>
      <c r="C102" s="10"/>
      <c r="D102" s="9" t="s">
        <v>70</v>
      </c>
      <c r="E102" s="10" t="s">
        <v>31</v>
      </c>
      <c r="F102" s="11">
        <v>415.48</v>
      </c>
      <c r="G102" s="8">
        <v>43921</v>
      </c>
      <c r="H102" s="7">
        <v>2619168.81</v>
      </c>
      <c r="I102" s="29" t="s">
        <v>15</v>
      </c>
      <c r="J102" s="30">
        <f>2087812.13-6709.52</f>
        <v>2081102.6099999999</v>
      </c>
      <c r="K102" s="5" t="s">
        <v>71</v>
      </c>
    </row>
    <row r="103" spans="1:11" ht="38.1" customHeight="1" x14ac:dyDescent="0.2">
      <c r="A103" s="11"/>
      <c r="B103" s="11"/>
      <c r="C103" s="10"/>
      <c r="D103" s="9"/>
      <c r="E103" s="10"/>
      <c r="F103" s="11"/>
      <c r="G103" s="8"/>
      <c r="H103" s="7"/>
      <c r="I103" s="29" t="s">
        <v>17</v>
      </c>
      <c r="J103" s="30">
        <v>376742.54</v>
      </c>
      <c r="K103" s="5"/>
    </row>
    <row r="104" spans="1:11" ht="25.5" x14ac:dyDescent="0.2">
      <c r="A104" s="11"/>
      <c r="B104" s="11"/>
      <c r="C104" s="10"/>
      <c r="D104" s="9"/>
      <c r="E104" s="10"/>
      <c r="F104" s="11"/>
      <c r="G104" s="8"/>
      <c r="H104" s="7"/>
      <c r="I104" s="29" t="s">
        <v>18</v>
      </c>
      <c r="J104" s="30">
        <f>15087.91+6709.52</f>
        <v>21797.43</v>
      </c>
      <c r="K104" s="32" t="s">
        <v>19</v>
      </c>
    </row>
    <row r="105" spans="1:11" ht="48.6" customHeight="1" x14ac:dyDescent="0.2">
      <c r="A105" s="11"/>
      <c r="B105" s="11"/>
      <c r="C105" s="10"/>
      <c r="D105" s="9"/>
      <c r="E105" s="10"/>
      <c r="F105" s="11"/>
      <c r="G105" s="8"/>
      <c r="H105" s="7"/>
      <c r="I105" s="32" t="s">
        <v>20</v>
      </c>
      <c r="J105" s="30">
        <v>139526.23000000001</v>
      </c>
      <c r="K105" s="32" t="s">
        <v>21</v>
      </c>
    </row>
    <row r="106" spans="1:11" ht="83.65" customHeight="1" x14ac:dyDescent="0.2">
      <c r="A106" s="24">
        <v>26</v>
      </c>
      <c r="B106" s="24">
        <v>2019</v>
      </c>
      <c r="C106" s="10"/>
      <c r="D106" s="26" t="s">
        <v>72</v>
      </c>
      <c r="E106" s="25" t="s">
        <v>31</v>
      </c>
      <c r="F106" s="24">
        <v>221.5</v>
      </c>
      <c r="G106" s="27">
        <v>43921</v>
      </c>
      <c r="H106" s="28">
        <v>1127569.3999999999</v>
      </c>
      <c r="I106" s="29" t="s">
        <v>15</v>
      </c>
      <c r="J106" s="30">
        <v>1127569.3999999999</v>
      </c>
      <c r="K106" s="32" t="s">
        <v>73</v>
      </c>
    </row>
    <row r="107" spans="1:11" ht="38.1" customHeight="1" x14ac:dyDescent="0.2">
      <c r="A107" s="11">
        <v>27</v>
      </c>
      <c r="B107" s="11">
        <v>2019</v>
      </c>
      <c r="C107" s="10"/>
      <c r="D107" s="9" t="s">
        <v>74</v>
      </c>
      <c r="E107" s="10" t="s">
        <v>31</v>
      </c>
      <c r="F107" s="11">
        <v>370.39</v>
      </c>
      <c r="G107" s="8">
        <v>43921</v>
      </c>
      <c r="H107" s="7">
        <v>22771170.870000001</v>
      </c>
      <c r="I107" s="29" t="s">
        <v>15</v>
      </c>
      <c r="J107" s="30">
        <f>20965023.73-24096.39</f>
        <v>20940927.34</v>
      </c>
      <c r="K107" s="5" t="s">
        <v>75</v>
      </c>
    </row>
    <row r="108" spans="1:11" ht="97.7" customHeight="1" x14ac:dyDescent="0.2">
      <c r="A108" s="11"/>
      <c r="B108" s="11"/>
      <c r="C108" s="10"/>
      <c r="D108" s="9"/>
      <c r="E108" s="10"/>
      <c r="F108" s="11"/>
      <c r="G108" s="8"/>
      <c r="H108" s="7"/>
      <c r="I108" s="29" t="s">
        <v>17</v>
      </c>
      <c r="J108" s="30">
        <v>1656336.08</v>
      </c>
      <c r="K108" s="5"/>
    </row>
    <row r="109" spans="1:11" ht="25.5" x14ac:dyDescent="0.2">
      <c r="A109" s="11"/>
      <c r="B109" s="11"/>
      <c r="C109" s="10"/>
      <c r="D109" s="9"/>
      <c r="E109" s="10"/>
      <c r="F109" s="11"/>
      <c r="G109" s="8"/>
      <c r="H109" s="7"/>
      <c r="I109" s="29" t="s">
        <v>18</v>
      </c>
      <c r="J109" s="30">
        <f>54186.29+24096.39</f>
        <v>78282.679999999993</v>
      </c>
      <c r="K109" s="32" t="s">
        <v>19</v>
      </c>
    </row>
    <row r="110" spans="1:11" ht="38.25" x14ac:dyDescent="0.2">
      <c r="A110" s="11"/>
      <c r="B110" s="11"/>
      <c r="C110" s="10"/>
      <c r="D110" s="9"/>
      <c r="E110" s="10"/>
      <c r="F110" s="11"/>
      <c r="G110" s="8"/>
      <c r="H110" s="7"/>
      <c r="I110" s="32" t="s">
        <v>20</v>
      </c>
      <c r="J110" s="30">
        <v>95624.77</v>
      </c>
      <c r="K110" s="32" t="s">
        <v>21</v>
      </c>
    </row>
    <row r="111" spans="1:11" ht="38.1" customHeight="1" x14ac:dyDescent="0.2">
      <c r="A111" s="11">
        <v>28</v>
      </c>
      <c r="B111" s="11">
        <v>2019</v>
      </c>
      <c r="C111" s="10"/>
      <c r="D111" s="9" t="s">
        <v>76</v>
      </c>
      <c r="E111" s="10" t="s">
        <v>31</v>
      </c>
      <c r="F111" s="11">
        <v>478.86</v>
      </c>
      <c r="G111" s="8">
        <v>43921</v>
      </c>
      <c r="H111" s="7">
        <v>5145279.22</v>
      </c>
      <c r="I111" s="29" t="s">
        <v>15</v>
      </c>
      <c r="J111" s="30">
        <f>4400666-19670.97</f>
        <v>4380995.03</v>
      </c>
      <c r="K111" s="4" t="s">
        <v>77</v>
      </c>
    </row>
    <row r="112" spans="1:11" ht="31.35" customHeight="1" x14ac:dyDescent="0.2">
      <c r="A112" s="11"/>
      <c r="B112" s="11"/>
      <c r="C112" s="10"/>
      <c r="D112" s="9"/>
      <c r="E112" s="10"/>
      <c r="F112" s="11"/>
      <c r="G112" s="8"/>
      <c r="H112" s="7"/>
      <c r="I112" s="29" t="s">
        <v>17</v>
      </c>
      <c r="J112" s="30">
        <v>475632.14</v>
      </c>
      <c r="K112" s="4"/>
    </row>
    <row r="113" spans="1:11" ht="25.5" x14ac:dyDescent="0.2">
      <c r="A113" s="11"/>
      <c r="B113" s="11"/>
      <c r="C113" s="10"/>
      <c r="D113" s="9"/>
      <c r="E113" s="10"/>
      <c r="F113" s="11"/>
      <c r="G113" s="8"/>
      <c r="H113" s="7"/>
      <c r="I113" s="29" t="s">
        <v>18</v>
      </c>
      <c r="J113" s="30">
        <f>44234.73+19670.97</f>
        <v>63905.700000000004</v>
      </c>
      <c r="K113" s="32" t="s">
        <v>19</v>
      </c>
    </row>
    <row r="114" spans="1:11" ht="38.25" x14ac:dyDescent="0.2">
      <c r="A114" s="11"/>
      <c r="B114" s="11"/>
      <c r="C114" s="10"/>
      <c r="D114" s="9"/>
      <c r="E114" s="10"/>
      <c r="F114" s="11"/>
      <c r="G114" s="8"/>
      <c r="H114" s="7"/>
      <c r="I114" s="32" t="s">
        <v>20</v>
      </c>
      <c r="J114" s="30">
        <v>224746.35</v>
      </c>
      <c r="K114" s="32" t="s">
        <v>21</v>
      </c>
    </row>
    <row r="115" spans="1:11" ht="81.400000000000006" customHeight="1" x14ac:dyDescent="0.2">
      <c r="A115" s="24">
        <v>29</v>
      </c>
      <c r="B115" s="24">
        <v>2019</v>
      </c>
      <c r="C115" s="10"/>
      <c r="D115" s="26" t="s">
        <v>78</v>
      </c>
      <c r="E115" s="25" t="s">
        <v>31</v>
      </c>
      <c r="F115" s="24">
        <v>1111.4000000000001</v>
      </c>
      <c r="G115" s="27">
        <v>43921</v>
      </c>
      <c r="H115" s="28">
        <v>10455098.92</v>
      </c>
      <c r="I115" s="29" t="s">
        <v>15</v>
      </c>
      <c r="J115" s="30">
        <v>10455098.92</v>
      </c>
      <c r="K115" s="32" t="s">
        <v>79</v>
      </c>
    </row>
    <row r="116" spans="1:11" ht="15.75" x14ac:dyDescent="0.2">
      <c r="A116" s="3" t="s">
        <v>80</v>
      </c>
      <c r="B116" s="3"/>
      <c r="C116" s="3"/>
      <c r="D116" s="24"/>
      <c r="E116" s="24"/>
      <c r="F116" s="33">
        <f>SUM(F18:F115)</f>
        <v>25044.500000000004</v>
      </c>
      <c r="G116" s="24"/>
      <c r="H116" s="24"/>
      <c r="I116" s="34"/>
      <c r="J116" s="35">
        <f>SUM(J4:J115)</f>
        <v>282251240.79000002</v>
      </c>
      <c r="K116" s="36"/>
    </row>
    <row r="118" spans="1:11" ht="23.85" customHeight="1" x14ac:dyDescent="0.2">
      <c r="A118" s="13" t="s">
        <v>81</v>
      </c>
      <c r="B118" s="13"/>
      <c r="C118" s="13"/>
      <c r="D118" s="13"/>
      <c r="E118" s="13"/>
      <c r="F118" s="13"/>
      <c r="G118" s="13"/>
      <c r="H118" s="37" t="s">
        <v>10</v>
      </c>
    </row>
    <row r="119" spans="1:11" x14ac:dyDescent="0.2">
      <c r="A119" s="11" t="s">
        <v>82</v>
      </c>
      <c r="B119" s="11"/>
      <c r="C119" s="11"/>
      <c r="D119" s="11"/>
      <c r="E119" s="11"/>
      <c r="F119" s="11"/>
      <c r="G119" s="11"/>
      <c r="H119" s="38">
        <f>803278.69+757377.05+688524.59</f>
        <v>2249180.33</v>
      </c>
    </row>
    <row r="120" spans="1:11" x14ac:dyDescent="0.2">
      <c r="A120" s="11" t="s">
        <v>83</v>
      </c>
      <c r="B120" s="11"/>
      <c r="C120" s="11"/>
      <c r="D120" s="11"/>
      <c r="E120" s="11"/>
      <c r="F120" s="11"/>
      <c r="G120" s="11"/>
      <c r="H120" s="38">
        <f>351157.89+362863.16+351157.89</f>
        <v>1065178.94</v>
      </c>
    </row>
    <row r="122" spans="1:11" ht="75.400000000000006" customHeight="1" x14ac:dyDescent="0.2">
      <c r="A122" s="11">
        <v>30</v>
      </c>
      <c r="B122" s="11">
        <v>2020</v>
      </c>
      <c r="C122" s="2" t="s">
        <v>84</v>
      </c>
      <c r="D122" s="9" t="s">
        <v>85</v>
      </c>
      <c r="E122" s="10" t="s">
        <v>31</v>
      </c>
      <c r="F122" s="11">
        <v>285.49</v>
      </c>
      <c r="G122" s="8">
        <v>44408</v>
      </c>
      <c r="H122" s="1">
        <v>2995409.39</v>
      </c>
      <c r="I122" s="29" t="s">
        <v>15</v>
      </c>
      <c r="J122" s="30">
        <v>2650250.62</v>
      </c>
      <c r="K122" s="31" t="s">
        <v>86</v>
      </c>
    </row>
    <row r="123" spans="1:11" ht="95.65" customHeight="1" x14ac:dyDescent="0.2">
      <c r="A123" s="11"/>
      <c r="B123" s="11"/>
      <c r="C123" s="2"/>
      <c r="D123" s="9" t="s">
        <v>87</v>
      </c>
      <c r="E123" s="10"/>
      <c r="F123" s="11"/>
      <c r="G123" s="8"/>
      <c r="H123" s="1"/>
      <c r="I123" s="29" t="s">
        <v>17</v>
      </c>
      <c r="J123" s="30">
        <v>137908.79999999999</v>
      </c>
      <c r="K123" s="36" t="s">
        <v>88</v>
      </c>
    </row>
    <row r="124" spans="1:11" ht="41.1" customHeight="1" x14ac:dyDescent="0.2">
      <c r="A124" s="11"/>
      <c r="B124" s="11"/>
      <c r="C124" s="2"/>
      <c r="D124" s="9" t="s">
        <v>89</v>
      </c>
      <c r="E124" s="10"/>
      <c r="F124" s="11"/>
      <c r="G124" s="8"/>
      <c r="H124" s="1"/>
      <c r="I124" s="29" t="s">
        <v>18</v>
      </c>
      <c r="J124" s="30">
        <v>73932.19</v>
      </c>
      <c r="K124" s="32" t="s">
        <v>90</v>
      </c>
    </row>
    <row r="125" spans="1:11" ht="47.85" customHeight="1" x14ac:dyDescent="0.2">
      <c r="A125" s="11"/>
      <c r="B125" s="11"/>
      <c r="C125" s="2"/>
      <c r="D125" s="9" t="s">
        <v>91</v>
      </c>
      <c r="E125" s="10"/>
      <c r="F125" s="11"/>
      <c r="G125" s="8"/>
      <c r="H125" s="1"/>
      <c r="I125" s="32" t="s">
        <v>20</v>
      </c>
      <c r="J125" s="30">
        <v>120254.86</v>
      </c>
      <c r="K125" s="32" t="s">
        <v>92</v>
      </c>
    </row>
    <row r="126" spans="1:11" ht="54.95" customHeight="1" x14ac:dyDescent="0.2">
      <c r="A126" s="11"/>
      <c r="B126" s="11"/>
      <c r="C126" s="2"/>
      <c r="D126" s="9"/>
      <c r="E126" s="10"/>
      <c r="F126" s="11"/>
      <c r="G126" s="8"/>
      <c r="H126" s="1"/>
      <c r="I126" s="32" t="s">
        <v>93</v>
      </c>
      <c r="J126" s="30">
        <v>6153.37</v>
      </c>
      <c r="K126" s="32" t="s">
        <v>94</v>
      </c>
    </row>
    <row r="127" spans="1:11" ht="47.1" customHeight="1" x14ac:dyDescent="0.2">
      <c r="A127" s="11"/>
      <c r="B127" s="11"/>
      <c r="C127" s="2"/>
      <c r="D127" s="9" t="s">
        <v>95</v>
      </c>
      <c r="E127" s="10"/>
      <c r="F127" s="11"/>
      <c r="G127" s="8"/>
      <c r="H127" s="1"/>
      <c r="I127" s="29" t="s">
        <v>96</v>
      </c>
      <c r="J127" s="30">
        <v>6909.55</v>
      </c>
      <c r="K127" s="32" t="s">
        <v>97</v>
      </c>
    </row>
    <row r="128" spans="1:11" ht="58.9" customHeight="1" x14ac:dyDescent="0.2">
      <c r="A128" s="11">
        <v>31</v>
      </c>
      <c r="B128" s="11">
        <v>2020</v>
      </c>
      <c r="C128" s="2" t="s">
        <v>84</v>
      </c>
      <c r="D128" s="49" t="s">
        <v>87</v>
      </c>
      <c r="E128" s="10" t="s">
        <v>98</v>
      </c>
      <c r="F128" s="11">
        <v>396.75</v>
      </c>
      <c r="G128" s="8">
        <v>44408</v>
      </c>
      <c r="H128" s="1">
        <v>4379116.8600000003</v>
      </c>
      <c r="I128" s="29" t="s">
        <v>15</v>
      </c>
      <c r="J128" s="30">
        <v>3899455.81</v>
      </c>
      <c r="K128" s="31" t="s">
        <v>86</v>
      </c>
    </row>
    <row r="129" spans="1:11" ht="91.5" customHeight="1" x14ac:dyDescent="0.2">
      <c r="A129" s="11"/>
      <c r="B129" s="11"/>
      <c r="C129" s="2"/>
      <c r="D129" s="49" t="s">
        <v>99</v>
      </c>
      <c r="E129" s="10"/>
      <c r="F129" s="11"/>
      <c r="G129" s="8"/>
      <c r="H129" s="1"/>
      <c r="I129" s="29" t="s">
        <v>17</v>
      </c>
      <c r="J129" s="30">
        <v>191649.72</v>
      </c>
      <c r="K129" s="36" t="s">
        <v>88</v>
      </c>
    </row>
    <row r="130" spans="1:11" ht="25.5" x14ac:dyDescent="0.2">
      <c r="A130" s="11"/>
      <c r="B130" s="11"/>
      <c r="C130" s="2"/>
      <c r="D130" s="49" t="s">
        <v>100</v>
      </c>
      <c r="E130" s="10"/>
      <c r="F130" s="11"/>
      <c r="G130" s="8"/>
      <c r="H130" s="1"/>
      <c r="I130" s="29" t="s">
        <v>18</v>
      </c>
      <c r="J130" s="30">
        <v>102742.16</v>
      </c>
      <c r="K130" s="32" t="s">
        <v>90</v>
      </c>
    </row>
    <row r="131" spans="1:11" ht="52.15" customHeight="1" x14ac:dyDescent="0.2">
      <c r="A131" s="11"/>
      <c r="B131" s="11"/>
      <c r="C131" s="2"/>
      <c r="D131" s="49" t="s">
        <v>101</v>
      </c>
      <c r="E131" s="10"/>
      <c r="F131" s="11"/>
      <c r="G131" s="8"/>
      <c r="H131" s="1"/>
      <c r="I131" s="32" t="s">
        <v>20</v>
      </c>
      <c r="J131" s="30">
        <v>167115.88</v>
      </c>
      <c r="K131" s="32" t="s">
        <v>92</v>
      </c>
    </row>
    <row r="132" spans="1:11" ht="65.099999999999994" customHeight="1" x14ac:dyDescent="0.2">
      <c r="A132" s="11"/>
      <c r="B132" s="11"/>
      <c r="C132" s="2"/>
      <c r="D132" s="49"/>
      <c r="E132" s="10"/>
      <c r="F132" s="11"/>
      <c r="G132" s="8"/>
      <c r="H132" s="1"/>
      <c r="I132" s="32" t="s">
        <v>93</v>
      </c>
      <c r="J132" s="30">
        <v>8551.2199999999993</v>
      </c>
      <c r="K132" s="32" t="s">
        <v>94</v>
      </c>
    </row>
    <row r="133" spans="1:11" ht="25.5" x14ac:dyDescent="0.2">
      <c r="A133" s="11"/>
      <c r="B133" s="11"/>
      <c r="C133" s="2"/>
      <c r="D133" s="49" t="s">
        <v>102</v>
      </c>
      <c r="E133" s="10"/>
      <c r="F133" s="11"/>
      <c r="G133" s="8"/>
      <c r="H133" s="1"/>
      <c r="I133" s="29" t="s">
        <v>96</v>
      </c>
      <c r="J133" s="30">
        <v>9602.07</v>
      </c>
      <c r="K133" s="32" t="s">
        <v>97</v>
      </c>
    </row>
    <row r="134" spans="1:11" ht="71.650000000000006" customHeight="1" x14ac:dyDescent="0.2">
      <c r="A134" s="11">
        <v>32</v>
      </c>
      <c r="B134" s="11">
        <v>2020</v>
      </c>
      <c r="C134" s="2" t="s">
        <v>84</v>
      </c>
      <c r="D134" s="49" t="s">
        <v>89</v>
      </c>
      <c r="E134" s="10" t="s">
        <v>98</v>
      </c>
      <c r="F134" s="11">
        <v>513.11</v>
      </c>
      <c r="G134" s="8">
        <v>44408</v>
      </c>
      <c r="H134" s="1">
        <v>7360414.3099999996</v>
      </c>
      <c r="I134" s="29" t="s">
        <v>15</v>
      </c>
      <c r="J134" s="30">
        <v>6740063.8099999996</v>
      </c>
      <c r="K134" s="31" t="s">
        <v>86</v>
      </c>
    </row>
    <row r="135" spans="1:11" ht="94.9" customHeight="1" x14ac:dyDescent="0.2">
      <c r="A135" s="11"/>
      <c r="B135" s="11"/>
      <c r="C135" s="2"/>
      <c r="D135" s="49" t="s">
        <v>103</v>
      </c>
      <c r="E135" s="10"/>
      <c r="F135" s="11"/>
      <c r="G135" s="8"/>
      <c r="H135" s="1"/>
      <c r="I135" s="29" t="s">
        <v>17</v>
      </c>
      <c r="J135" s="30">
        <v>247860.98</v>
      </c>
      <c r="K135" s="36" t="s">
        <v>88</v>
      </c>
    </row>
    <row r="136" spans="1:11" ht="34.35" customHeight="1" x14ac:dyDescent="0.2">
      <c r="A136" s="11"/>
      <c r="B136" s="11"/>
      <c r="C136" s="2"/>
      <c r="D136" s="49" t="s">
        <v>104</v>
      </c>
      <c r="E136" s="10"/>
      <c r="F136" s="11"/>
      <c r="G136" s="8"/>
      <c r="H136" s="1"/>
      <c r="I136" s="29" t="s">
        <v>18</v>
      </c>
      <c r="J136" s="30">
        <v>132878.03</v>
      </c>
      <c r="K136" s="32" t="s">
        <v>90</v>
      </c>
    </row>
    <row r="137" spans="1:11" ht="51.6" customHeight="1" x14ac:dyDescent="0.2">
      <c r="A137" s="11"/>
      <c r="B137" s="11"/>
      <c r="C137" s="2"/>
      <c r="D137" s="49"/>
      <c r="E137" s="10"/>
      <c r="F137" s="11"/>
      <c r="G137" s="8"/>
      <c r="H137" s="1"/>
      <c r="I137" s="32" t="s">
        <v>20</v>
      </c>
      <c r="J137" s="30">
        <v>216133.56</v>
      </c>
      <c r="K137" s="32" t="s">
        <v>92</v>
      </c>
    </row>
    <row r="138" spans="1:11" ht="62.45" customHeight="1" x14ac:dyDescent="0.2">
      <c r="A138" s="11"/>
      <c r="B138" s="11"/>
      <c r="C138" s="2"/>
      <c r="D138" s="49"/>
      <c r="E138" s="10"/>
      <c r="F138" s="11"/>
      <c r="G138" s="8"/>
      <c r="H138" s="1"/>
      <c r="I138" s="32" t="s">
        <v>93</v>
      </c>
      <c r="J138" s="30">
        <v>11059.42</v>
      </c>
      <c r="K138" s="32" t="s">
        <v>94</v>
      </c>
    </row>
    <row r="139" spans="1:11" ht="47.85" customHeight="1" x14ac:dyDescent="0.2">
      <c r="A139" s="11"/>
      <c r="B139" s="11"/>
      <c r="C139" s="2"/>
      <c r="D139" s="49" t="s">
        <v>105</v>
      </c>
      <c r="E139" s="10"/>
      <c r="F139" s="11"/>
      <c r="G139" s="8"/>
      <c r="H139" s="1"/>
      <c r="I139" s="29" t="s">
        <v>96</v>
      </c>
      <c r="J139" s="30">
        <v>12418.51</v>
      </c>
      <c r="K139" s="32" t="s">
        <v>97</v>
      </c>
    </row>
    <row r="140" spans="1:11" ht="58.9" customHeight="1" x14ac:dyDescent="0.2">
      <c r="A140" s="11">
        <v>33</v>
      </c>
      <c r="B140" s="11">
        <v>2020</v>
      </c>
      <c r="C140" s="2" t="s">
        <v>84</v>
      </c>
      <c r="D140" s="49" t="s">
        <v>91</v>
      </c>
      <c r="E140" s="10" t="s">
        <v>31</v>
      </c>
      <c r="F140" s="11">
        <v>255.53</v>
      </c>
      <c r="G140" s="8">
        <v>44408</v>
      </c>
      <c r="H140" s="1">
        <v>3184073.81</v>
      </c>
      <c r="I140" s="29" t="s">
        <v>15</v>
      </c>
      <c r="J140" s="30">
        <v>2875137.16</v>
      </c>
      <c r="K140" s="31" t="s">
        <v>86</v>
      </c>
    </row>
    <row r="141" spans="1:11" ht="87.6" customHeight="1" x14ac:dyDescent="0.2">
      <c r="A141" s="11"/>
      <c r="B141" s="11"/>
      <c r="C141" s="2"/>
      <c r="D141" s="49" t="s">
        <v>106</v>
      </c>
      <c r="E141" s="10"/>
      <c r="F141" s="11"/>
      <c r="G141" s="8"/>
      <c r="H141" s="1"/>
      <c r="I141" s="29" t="s">
        <v>17</v>
      </c>
      <c r="J141" s="30">
        <v>123435.96</v>
      </c>
      <c r="K141" s="36" t="s">
        <v>88</v>
      </c>
    </row>
    <row r="142" spans="1:11" ht="25.5" x14ac:dyDescent="0.2">
      <c r="A142" s="11"/>
      <c r="B142" s="11"/>
      <c r="C142" s="2"/>
      <c r="D142" s="49" t="s">
        <v>107</v>
      </c>
      <c r="E142" s="10"/>
      <c r="F142" s="11"/>
      <c r="G142" s="8"/>
      <c r="H142" s="1"/>
      <c r="I142" s="29" t="s">
        <v>18</v>
      </c>
      <c r="J142" s="30">
        <v>66173.58</v>
      </c>
      <c r="K142" s="32" t="s">
        <v>90</v>
      </c>
    </row>
    <row r="143" spans="1:11" ht="48.2" customHeight="1" x14ac:dyDescent="0.2">
      <c r="A143" s="11"/>
      <c r="B143" s="11"/>
      <c r="C143" s="2"/>
      <c r="D143" s="49"/>
      <c r="E143" s="10"/>
      <c r="F143" s="11"/>
      <c r="G143" s="8"/>
      <c r="H143" s="1"/>
      <c r="I143" s="32" t="s">
        <v>20</v>
      </c>
      <c r="J143" s="30">
        <v>107635.03</v>
      </c>
      <c r="K143" s="32" t="s">
        <v>92</v>
      </c>
    </row>
    <row r="144" spans="1:11" ht="56.25" customHeight="1" x14ac:dyDescent="0.2">
      <c r="A144" s="11"/>
      <c r="B144" s="11"/>
      <c r="C144" s="2"/>
      <c r="D144" s="49"/>
      <c r="E144" s="10"/>
      <c r="F144" s="11"/>
      <c r="G144" s="8"/>
      <c r="H144" s="1"/>
      <c r="I144" s="32" t="s">
        <v>93</v>
      </c>
      <c r="J144" s="30">
        <v>5507.63</v>
      </c>
      <c r="K144" s="32" t="s">
        <v>94</v>
      </c>
    </row>
    <row r="145" spans="1:11" ht="46.35" customHeight="1" x14ac:dyDescent="0.2">
      <c r="A145" s="11"/>
      <c r="B145" s="11"/>
      <c r="C145" s="2"/>
      <c r="D145" s="49" t="s">
        <v>108</v>
      </c>
      <c r="E145" s="10"/>
      <c r="F145" s="11"/>
      <c r="G145" s="8"/>
      <c r="H145" s="1"/>
      <c r="I145" s="29" t="s">
        <v>96</v>
      </c>
      <c r="J145" s="30">
        <v>6184.45</v>
      </c>
      <c r="K145" s="32" t="s">
        <v>97</v>
      </c>
    </row>
    <row r="146" spans="1:11" ht="76.900000000000006" customHeight="1" x14ac:dyDescent="0.2">
      <c r="A146" s="11">
        <v>34</v>
      </c>
      <c r="B146" s="11">
        <v>2020</v>
      </c>
      <c r="C146" s="2" t="s">
        <v>84</v>
      </c>
      <c r="D146" s="49" t="s">
        <v>95</v>
      </c>
      <c r="E146" s="10" t="s">
        <v>31</v>
      </c>
      <c r="F146" s="11">
        <v>454.42</v>
      </c>
      <c r="G146" s="8">
        <v>44408</v>
      </c>
      <c r="H146" s="1">
        <v>5000296.04</v>
      </c>
      <c r="I146" s="29" t="s">
        <v>15</v>
      </c>
      <c r="J146" s="30">
        <v>4450900.4400000004</v>
      </c>
      <c r="K146" s="31" t="s">
        <v>86</v>
      </c>
    </row>
    <row r="147" spans="1:11" ht="97.7" customHeight="1" x14ac:dyDescent="0.2">
      <c r="A147" s="11"/>
      <c r="B147" s="11"/>
      <c r="C147" s="2"/>
      <c r="D147" s="49"/>
      <c r="E147" s="10"/>
      <c r="F147" s="11"/>
      <c r="G147" s="8"/>
      <c r="H147" s="1"/>
      <c r="I147" s="29" t="s">
        <v>17</v>
      </c>
      <c r="J147" s="30">
        <v>219511.77</v>
      </c>
      <c r="K147" s="36" t="s">
        <v>88</v>
      </c>
    </row>
    <row r="148" spans="1:11" ht="25.5" x14ac:dyDescent="0.2">
      <c r="A148" s="11"/>
      <c r="B148" s="11"/>
      <c r="C148" s="2"/>
      <c r="D148" s="49"/>
      <c r="E148" s="10"/>
      <c r="F148" s="11"/>
      <c r="G148" s="8"/>
      <c r="H148" s="1"/>
      <c r="I148" s="29" t="s">
        <v>18</v>
      </c>
      <c r="J148" s="30">
        <v>117679.32</v>
      </c>
      <c r="K148" s="32" t="s">
        <v>90</v>
      </c>
    </row>
    <row r="149" spans="1:11" ht="43.35" customHeight="1" x14ac:dyDescent="0.2">
      <c r="A149" s="11"/>
      <c r="B149" s="11"/>
      <c r="C149" s="2"/>
      <c r="D149" s="49"/>
      <c r="E149" s="10"/>
      <c r="F149" s="11"/>
      <c r="G149" s="8"/>
      <c r="H149" s="1"/>
      <c r="I149" s="32" t="s">
        <v>20</v>
      </c>
      <c r="J149" s="30">
        <v>191412</v>
      </c>
      <c r="K149" s="32" t="s">
        <v>92</v>
      </c>
    </row>
    <row r="150" spans="1:11" ht="54.2" customHeight="1" x14ac:dyDescent="0.2">
      <c r="A150" s="11"/>
      <c r="B150" s="11"/>
      <c r="C150" s="2"/>
      <c r="D150" s="49"/>
      <c r="E150" s="10"/>
      <c r="F150" s="11"/>
      <c r="G150" s="8"/>
      <c r="H150" s="1"/>
      <c r="I150" s="32" t="s">
        <v>93</v>
      </c>
      <c r="J150" s="30">
        <v>9794.44</v>
      </c>
      <c r="K150" s="32" t="s">
        <v>94</v>
      </c>
    </row>
    <row r="151" spans="1:11" ht="53.65" customHeight="1" x14ac:dyDescent="0.2">
      <c r="A151" s="11"/>
      <c r="B151" s="11"/>
      <c r="C151" s="2"/>
      <c r="D151" s="49"/>
      <c r="E151" s="10"/>
      <c r="F151" s="11"/>
      <c r="G151" s="8"/>
      <c r="H151" s="1"/>
      <c r="I151" s="29" t="s">
        <v>96</v>
      </c>
      <c r="J151" s="30">
        <v>10998.07</v>
      </c>
      <c r="K151" s="32" t="s">
        <v>97</v>
      </c>
    </row>
    <row r="152" spans="1:11" ht="79.900000000000006" customHeight="1" x14ac:dyDescent="0.2">
      <c r="A152" s="11">
        <v>35</v>
      </c>
      <c r="B152" s="11">
        <v>2020</v>
      </c>
      <c r="C152" s="2" t="s">
        <v>84</v>
      </c>
      <c r="D152" s="49" t="s">
        <v>109</v>
      </c>
      <c r="E152" s="10" t="s">
        <v>31</v>
      </c>
      <c r="F152" s="11">
        <v>217.26</v>
      </c>
      <c r="G152" s="8">
        <v>44408</v>
      </c>
      <c r="H152" s="1">
        <v>2430724.2000000002</v>
      </c>
      <c r="I152" s="29" t="s">
        <v>15</v>
      </c>
      <c r="J152" s="30">
        <v>2168056.9</v>
      </c>
      <c r="K152" s="31" t="s">
        <v>86</v>
      </c>
    </row>
    <row r="153" spans="1:11" ht="86.65" customHeight="1" x14ac:dyDescent="0.2">
      <c r="A153" s="11"/>
      <c r="B153" s="11"/>
      <c r="C153" s="2"/>
      <c r="D153" s="49"/>
      <c r="E153" s="10"/>
      <c r="F153" s="11"/>
      <c r="G153" s="8"/>
      <c r="H153" s="1"/>
      <c r="I153" s="29" t="s">
        <v>17</v>
      </c>
      <c r="J153" s="30">
        <v>104948.53</v>
      </c>
      <c r="K153" s="36" t="s">
        <v>88</v>
      </c>
    </row>
    <row r="154" spans="1:11" ht="25.5" x14ac:dyDescent="0.2">
      <c r="A154" s="11"/>
      <c r="B154" s="11"/>
      <c r="C154" s="2"/>
      <c r="D154" s="49"/>
      <c r="E154" s="10"/>
      <c r="F154" s="11"/>
      <c r="G154" s="8"/>
      <c r="H154" s="1"/>
      <c r="I154" s="29" t="s">
        <v>18</v>
      </c>
      <c r="J154" s="30">
        <v>56262.95</v>
      </c>
      <c r="K154" s="32" t="s">
        <v>90</v>
      </c>
    </row>
    <row r="155" spans="1:11" ht="47.45" customHeight="1" x14ac:dyDescent="0.2">
      <c r="A155" s="11"/>
      <c r="B155" s="11"/>
      <c r="C155" s="2"/>
      <c r="D155" s="49"/>
      <c r="E155" s="10"/>
      <c r="F155" s="11"/>
      <c r="G155" s="8"/>
      <c r="H155" s="1"/>
      <c r="I155" s="32" t="s">
        <v>20</v>
      </c>
      <c r="J155" s="30">
        <v>91514.84</v>
      </c>
      <c r="K155" s="32" t="s">
        <v>92</v>
      </c>
    </row>
    <row r="156" spans="1:11" ht="59.65" customHeight="1" x14ac:dyDescent="0.2">
      <c r="A156" s="11"/>
      <c r="B156" s="11"/>
      <c r="C156" s="2"/>
      <c r="D156" s="49"/>
      <c r="E156" s="10"/>
      <c r="F156" s="11"/>
      <c r="G156" s="8"/>
      <c r="H156" s="1"/>
      <c r="I156" s="32" t="s">
        <v>93</v>
      </c>
      <c r="J156" s="30">
        <v>4682.76</v>
      </c>
      <c r="K156" s="32" t="s">
        <v>94</v>
      </c>
    </row>
    <row r="157" spans="1:11" ht="63.4" customHeight="1" x14ac:dyDescent="0.2">
      <c r="A157" s="11"/>
      <c r="B157" s="11"/>
      <c r="C157" s="2"/>
      <c r="D157" s="49"/>
      <c r="E157" s="10"/>
      <c r="F157" s="11"/>
      <c r="G157" s="8"/>
      <c r="H157" s="1"/>
      <c r="I157" s="29" t="s">
        <v>96</v>
      </c>
      <c r="J157" s="30">
        <v>5258.22</v>
      </c>
      <c r="K157" s="32" t="s">
        <v>97</v>
      </c>
    </row>
    <row r="158" spans="1:11" ht="72.400000000000006" customHeight="1" x14ac:dyDescent="0.2">
      <c r="A158" s="11">
        <v>36</v>
      </c>
      <c r="B158" s="11">
        <v>2020</v>
      </c>
      <c r="C158" s="2" t="s">
        <v>84</v>
      </c>
      <c r="D158" s="49" t="s">
        <v>99</v>
      </c>
      <c r="E158" s="10" t="s">
        <v>31</v>
      </c>
      <c r="F158" s="11">
        <v>315.60000000000002</v>
      </c>
      <c r="G158" s="8">
        <v>44408</v>
      </c>
      <c r="H158" s="1">
        <v>3964310.73</v>
      </c>
      <c r="I158" s="29" t="s">
        <v>15</v>
      </c>
      <c r="J158" s="30">
        <v>3599242.78</v>
      </c>
      <c r="K158" s="31" t="s">
        <v>110</v>
      </c>
    </row>
    <row r="159" spans="1:11" ht="86.65" customHeight="1" x14ac:dyDescent="0.2">
      <c r="A159" s="11"/>
      <c r="B159" s="11"/>
      <c r="C159" s="2"/>
      <c r="D159" s="49"/>
      <c r="E159" s="10"/>
      <c r="F159" s="11"/>
      <c r="G159" s="8"/>
      <c r="H159" s="1"/>
      <c r="I159" s="29" t="s">
        <v>17</v>
      </c>
      <c r="J159" s="30">
        <v>143059.49</v>
      </c>
      <c r="K159" s="36" t="s">
        <v>88</v>
      </c>
    </row>
    <row r="160" spans="1:11" ht="25.5" x14ac:dyDescent="0.2">
      <c r="A160" s="11"/>
      <c r="B160" s="11"/>
      <c r="C160" s="2"/>
      <c r="D160" s="49"/>
      <c r="E160" s="10"/>
      <c r="F160" s="11"/>
      <c r="G160" s="8"/>
      <c r="H160" s="1"/>
      <c r="I160" s="29" t="s">
        <v>18</v>
      </c>
      <c r="J160" s="30">
        <v>75236.77</v>
      </c>
      <c r="K160" s="32" t="s">
        <v>111</v>
      </c>
    </row>
    <row r="161" spans="1:11" ht="46.9" customHeight="1" x14ac:dyDescent="0.2">
      <c r="A161" s="11"/>
      <c r="B161" s="11"/>
      <c r="C161" s="2"/>
      <c r="D161" s="49"/>
      <c r="E161" s="10"/>
      <c r="F161" s="11"/>
      <c r="G161" s="8"/>
      <c r="H161" s="1"/>
      <c r="I161" s="32" t="s">
        <v>20</v>
      </c>
      <c r="J161" s="30">
        <v>132937.87</v>
      </c>
      <c r="K161" s="32" t="s">
        <v>92</v>
      </c>
    </row>
    <row r="162" spans="1:11" ht="57" customHeight="1" x14ac:dyDescent="0.2">
      <c r="A162" s="11"/>
      <c r="B162" s="11"/>
      <c r="C162" s="2"/>
      <c r="D162" s="49"/>
      <c r="E162" s="10"/>
      <c r="F162" s="11"/>
      <c r="G162" s="8"/>
      <c r="H162" s="1"/>
      <c r="I162" s="32" t="s">
        <v>93</v>
      </c>
      <c r="J162" s="30">
        <v>6802.35</v>
      </c>
      <c r="K162" s="32" t="s">
        <v>94</v>
      </c>
    </row>
    <row r="163" spans="1:11" ht="48.6" customHeight="1" x14ac:dyDescent="0.2">
      <c r="A163" s="11"/>
      <c r="B163" s="11"/>
      <c r="C163" s="2"/>
      <c r="D163" s="49"/>
      <c r="E163" s="10"/>
      <c r="F163" s="11"/>
      <c r="G163" s="8"/>
      <c r="H163" s="1"/>
      <c r="I163" s="29" t="s">
        <v>96</v>
      </c>
      <c r="J163" s="30">
        <v>7031.47</v>
      </c>
      <c r="K163" s="32" t="s">
        <v>112</v>
      </c>
    </row>
    <row r="164" spans="1:11" ht="80.650000000000006" customHeight="1" x14ac:dyDescent="0.2">
      <c r="A164" s="11">
        <v>37</v>
      </c>
      <c r="B164" s="11">
        <v>2020</v>
      </c>
      <c r="C164" s="2" t="s">
        <v>84</v>
      </c>
      <c r="D164" s="49" t="s">
        <v>100</v>
      </c>
      <c r="E164" s="10" t="s">
        <v>31</v>
      </c>
      <c r="F164" s="11">
        <v>212.21</v>
      </c>
      <c r="G164" s="8">
        <v>44408</v>
      </c>
      <c r="H164" s="1">
        <v>2637647.4900000002</v>
      </c>
      <c r="I164" s="29" t="s">
        <v>15</v>
      </c>
      <c r="J164" s="30">
        <v>2392174.79</v>
      </c>
      <c r="K164" s="31" t="s">
        <v>110</v>
      </c>
    </row>
    <row r="165" spans="1:11" ht="96.4" customHeight="1" x14ac:dyDescent="0.2">
      <c r="A165" s="11"/>
      <c r="B165" s="11"/>
      <c r="C165" s="2"/>
      <c r="D165" s="49"/>
      <c r="E165" s="10"/>
      <c r="F165" s="11"/>
      <c r="G165" s="8"/>
      <c r="H165" s="1"/>
      <c r="I165" s="29" t="s">
        <v>17</v>
      </c>
      <c r="J165" s="30">
        <v>96193.8</v>
      </c>
      <c r="K165" s="36" t="s">
        <v>88</v>
      </c>
    </row>
    <row r="166" spans="1:11" ht="25.5" x14ac:dyDescent="0.2">
      <c r="A166" s="11"/>
      <c r="B166" s="11"/>
      <c r="C166" s="2"/>
      <c r="D166" s="49"/>
      <c r="E166" s="10"/>
      <c r="F166" s="11"/>
      <c r="G166" s="8"/>
      <c r="H166" s="1"/>
      <c r="I166" s="29" t="s">
        <v>18</v>
      </c>
      <c r="J166" s="30">
        <v>50589.34</v>
      </c>
      <c r="K166" s="32" t="s">
        <v>111</v>
      </c>
    </row>
    <row r="167" spans="1:11" ht="42.75" customHeight="1" x14ac:dyDescent="0.2">
      <c r="A167" s="11"/>
      <c r="B167" s="11"/>
      <c r="C167" s="2"/>
      <c r="D167" s="49"/>
      <c r="E167" s="10"/>
      <c r="F167" s="11"/>
      <c r="G167" s="8"/>
      <c r="H167" s="1"/>
      <c r="I167" s="32" t="s">
        <v>20</v>
      </c>
      <c r="J167" s="30">
        <v>89387.66</v>
      </c>
      <c r="K167" s="32" t="s">
        <v>92</v>
      </c>
    </row>
    <row r="168" spans="1:11" ht="54.95" customHeight="1" x14ac:dyDescent="0.2">
      <c r="A168" s="11"/>
      <c r="B168" s="11"/>
      <c r="C168" s="2"/>
      <c r="D168" s="49"/>
      <c r="E168" s="10"/>
      <c r="F168" s="11"/>
      <c r="G168" s="8"/>
      <c r="H168" s="1"/>
      <c r="I168" s="32" t="s">
        <v>93</v>
      </c>
      <c r="J168" s="30">
        <v>4573.92</v>
      </c>
      <c r="K168" s="32" t="s">
        <v>94</v>
      </c>
    </row>
    <row r="169" spans="1:11" ht="48.6" customHeight="1" x14ac:dyDescent="0.2">
      <c r="A169" s="11"/>
      <c r="B169" s="11"/>
      <c r="C169" s="2"/>
      <c r="D169" s="49"/>
      <c r="E169" s="10"/>
      <c r="F169" s="11"/>
      <c r="G169" s="8"/>
      <c r="H169" s="1"/>
      <c r="I169" s="29" t="s">
        <v>96</v>
      </c>
      <c r="J169" s="30">
        <v>4727.9799999999996</v>
      </c>
      <c r="K169" s="32" t="s">
        <v>112</v>
      </c>
    </row>
    <row r="170" spans="1:11" ht="77.650000000000006" customHeight="1" x14ac:dyDescent="0.2">
      <c r="A170" s="11">
        <v>38</v>
      </c>
      <c r="B170" s="11">
        <v>2020</v>
      </c>
      <c r="C170" s="2" t="s">
        <v>84</v>
      </c>
      <c r="D170" s="49" t="s">
        <v>113</v>
      </c>
      <c r="E170" s="10" t="s">
        <v>31</v>
      </c>
      <c r="F170" s="11">
        <v>428</v>
      </c>
      <c r="G170" s="8">
        <v>44408</v>
      </c>
      <c r="H170" s="1">
        <v>5368676.42</v>
      </c>
      <c r="I170" s="29" t="s">
        <v>15</v>
      </c>
      <c r="J170" s="30">
        <v>4873590.63</v>
      </c>
      <c r="K170" s="31" t="s">
        <v>110</v>
      </c>
    </row>
    <row r="171" spans="1:11" ht="90.95" customHeight="1" x14ac:dyDescent="0.2">
      <c r="A171" s="11"/>
      <c r="B171" s="11"/>
      <c r="C171" s="2"/>
      <c r="D171" s="49"/>
      <c r="E171" s="10"/>
      <c r="F171" s="11"/>
      <c r="G171" s="8"/>
      <c r="H171" s="1"/>
      <c r="I171" s="29" t="s">
        <v>17</v>
      </c>
      <c r="J171" s="30">
        <v>194009.67</v>
      </c>
      <c r="K171" s="36" t="s">
        <v>88</v>
      </c>
    </row>
    <row r="172" spans="1:11" ht="25.5" x14ac:dyDescent="0.2">
      <c r="A172" s="11"/>
      <c r="B172" s="11"/>
      <c r="C172" s="2"/>
      <c r="D172" s="49"/>
      <c r="E172" s="10"/>
      <c r="F172" s="11"/>
      <c r="G172" s="8"/>
      <c r="H172" s="1"/>
      <c r="I172" s="29" t="s">
        <v>18</v>
      </c>
      <c r="J172" s="30">
        <v>102032.12</v>
      </c>
      <c r="K172" s="32" t="s">
        <v>111</v>
      </c>
    </row>
    <row r="173" spans="1:11" ht="49.5" customHeight="1" x14ac:dyDescent="0.2">
      <c r="A173" s="11"/>
      <c r="B173" s="11"/>
      <c r="C173" s="2"/>
      <c r="D173" s="49"/>
      <c r="E173" s="10"/>
      <c r="F173" s="11"/>
      <c r="G173" s="8"/>
      <c r="H173" s="1"/>
      <c r="I173" s="32" t="s">
        <v>20</v>
      </c>
      <c r="J173" s="30">
        <v>180283.3</v>
      </c>
      <c r="K173" s="32" t="s">
        <v>92</v>
      </c>
    </row>
    <row r="174" spans="1:11" ht="61.15" customHeight="1" x14ac:dyDescent="0.2">
      <c r="A174" s="11"/>
      <c r="B174" s="11"/>
      <c r="C174" s="2"/>
      <c r="D174" s="49"/>
      <c r="E174" s="10"/>
      <c r="F174" s="11"/>
      <c r="G174" s="8"/>
      <c r="H174" s="1"/>
      <c r="I174" s="32" t="s">
        <v>93</v>
      </c>
      <c r="J174" s="30">
        <v>9224.99</v>
      </c>
      <c r="K174" s="32" t="s">
        <v>94</v>
      </c>
    </row>
    <row r="175" spans="1:11" ht="47.85" customHeight="1" x14ac:dyDescent="0.2">
      <c r="A175" s="11"/>
      <c r="B175" s="11"/>
      <c r="C175" s="2"/>
      <c r="D175" s="49"/>
      <c r="E175" s="10"/>
      <c r="F175" s="11"/>
      <c r="G175" s="8"/>
      <c r="H175" s="1"/>
      <c r="I175" s="29" t="s">
        <v>96</v>
      </c>
      <c r="J175" s="30">
        <v>9535.7099999999991</v>
      </c>
      <c r="K175" s="32" t="s">
        <v>112</v>
      </c>
    </row>
    <row r="176" spans="1:11" ht="74.650000000000006" customHeight="1" x14ac:dyDescent="0.2">
      <c r="A176" s="11">
        <v>39</v>
      </c>
      <c r="B176" s="11">
        <v>2020</v>
      </c>
      <c r="C176" s="2" t="s">
        <v>84</v>
      </c>
      <c r="D176" s="49" t="s">
        <v>102</v>
      </c>
      <c r="E176" s="10" t="s">
        <v>31</v>
      </c>
      <c r="F176" s="11">
        <v>346.25</v>
      </c>
      <c r="G176" s="8">
        <v>44408</v>
      </c>
      <c r="H176" s="1">
        <v>3943109.87</v>
      </c>
      <c r="I176" s="29" t="s">
        <v>15</v>
      </c>
      <c r="J176" s="30">
        <v>3542586.07</v>
      </c>
      <c r="K176" s="31" t="s">
        <v>110</v>
      </c>
    </row>
    <row r="177" spans="1:11" ht="96.95" customHeight="1" x14ac:dyDescent="0.2">
      <c r="A177" s="11"/>
      <c r="B177" s="11"/>
      <c r="C177" s="2"/>
      <c r="D177" s="49"/>
      <c r="E177" s="10"/>
      <c r="F177" s="11"/>
      <c r="G177" s="8"/>
      <c r="H177" s="1"/>
      <c r="I177" s="29" t="s">
        <v>17</v>
      </c>
      <c r="J177" s="30">
        <v>156954.62</v>
      </c>
      <c r="K177" s="36" t="s">
        <v>88</v>
      </c>
    </row>
    <row r="178" spans="1:11" ht="25.5" x14ac:dyDescent="0.2">
      <c r="A178" s="11"/>
      <c r="B178" s="11"/>
      <c r="C178" s="2"/>
      <c r="D178" s="49"/>
      <c r="E178" s="10"/>
      <c r="F178" s="11"/>
      <c r="G178" s="8"/>
      <c r="H178" s="1"/>
      <c r="I178" s="29" t="s">
        <v>18</v>
      </c>
      <c r="J178" s="30">
        <v>82543.509999999995</v>
      </c>
      <c r="K178" s="32" t="s">
        <v>111</v>
      </c>
    </row>
    <row r="179" spans="1:11" ht="50.25" customHeight="1" x14ac:dyDescent="0.2">
      <c r="A179" s="11"/>
      <c r="B179" s="11"/>
      <c r="C179" s="2"/>
      <c r="D179" s="49"/>
      <c r="E179" s="10"/>
      <c r="F179" s="11"/>
      <c r="G179" s="8"/>
      <c r="H179" s="1"/>
      <c r="I179" s="32" t="s">
        <v>20</v>
      </c>
      <c r="J179" s="30">
        <v>145848.35</v>
      </c>
      <c r="K179" s="32" t="s">
        <v>92</v>
      </c>
    </row>
    <row r="180" spans="1:11" ht="57.6" customHeight="1" x14ac:dyDescent="0.2">
      <c r="A180" s="11"/>
      <c r="B180" s="11"/>
      <c r="C180" s="2"/>
      <c r="D180" s="49"/>
      <c r="E180" s="10"/>
      <c r="F180" s="11"/>
      <c r="G180" s="8"/>
      <c r="H180" s="1"/>
      <c r="I180" s="32" t="s">
        <v>93</v>
      </c>
      <c r="J180" s="30">
        <v>7462.97</v>
      </c>
      <c r="K180" s="32" t="s">
        <v>94</v>
      </c>
    </row>
    <row r="181" spans="1:11" ht="53.65" customHeight="1" x14ac:dyDescent="0.2">
      <c r="A181" s="11"/>
      <c r="B181" s="11"/>
      <c r="C181" s="2"/>
      <c r="D181" s="49"/>
      <c r="E181" s="10"/>
      <c r="F181" s="11"/>
      <c r="G181" s="8"/>
      <c r="H181" s="1"/>
      <c r="I181" s="29" t="s">
        <v>96</v>
      </c>
      <c r="J181" s="30">
        <v>7714.35</v>
      </c>
      <c r="K181" s="32" t="s">
        <v>112</v>
      </c>
    </row>
    <row r="182" spans="1:11" ht="78.400000000000006" customHeight="1" x14ac:dyDescent="0.2">
      <c r="A182" s="11">
        <v>40</v>
      </c>
      <c r="B182" s="11">
        <v>2020</v>
      </c>
      <c r="C182" s="2" t="s">
        <v>84</v>
      </c>
      <c r="D182" s="49" t="s">
        <v>114</v>
      </c>
      <c r="E182" s="10" t="s">
        <v>31</v>
      </c>
      <c r="F182" s="11">
        <v>471.8</v>
      </c>
      <c r="G182" s="8">
        <v>44408</v>
      </c>
      <c r="H182" s="1">
        <v>5337993.87</v>
      </c>
      <c r="I182" s="29" t="s">
        <v>15</v>
      </c>
      <c r="J182" s="30">
        <v>4810151.62</v>
      </c>
      <c r="K182" s="31" t="s">
        <v>115</v>
      </c>
    </row>
    <row r="183" spans="1:11" ht="90.95" customHeight="1" x14ac:dyDescent="0.2">
      <c r="A183" s="11"/>
      <c r="B183" s="11"/>
      <c r="C183" s="2"/>
      <c r="D183" s="49"/>
      <c r="E183" s="10"/>
      <c r="F183" s="11"/>
      <c r="G183" s="8"/>
      <c r="H183" s="1"/>
      <c r="I183" s="29" t="s">
        <v>17</v>
      </c>
      <c r="J183" s="30">
        <v>203825.88</v>
      </c>
      <c r="K183" s="36" t="s">
        <v>88</v>
      </c>
    </row>
    <row r="184" spans="1:11" ht="25.5" x14ac:dyDescent="0.2">
      <c r="A184" s="11"/>
      <c r="B184" s="11"/>
      <c r="C184" s="2"/>
      <c r="D184" s="49"/>
      <c r="E184" s="10"/>
      <c r="F184" s="11"/>
      <c r="G184" s="8"/>
      <c r="H184" s="1"/>
      <c r="I184" s="29" t="s">
        <v>18</v>
      </c>
      <c r="J184" s="30">
        <v>105275.63</v>
      </c>
      <c r="K184" s="32" t="s">
        <v>116</v>
      </c>
    </row>
    <row r="185" spans="1:11" ht="47.45" customHeight="1" x14ac:dyDescent="0.2">
      <c r="A185" s="11"/>
      <c r="B185" s="11"/>
      <c r="C185" s="2"/>
      <c r="D185" s="49"/>
      <c r="E185" s="10"/>
      <c r="F185" s="11"/>
      <c r="G185" s="8"/>
      <c r="H185" s="1"/>
      <c r="I185" s="32" t="s">
        <v>20</v>
      </c>
      <c r="J185" s="30">
        <v>198732.85</v>
      </c>
      <c r="K185" s="32" t="s">
        <v>92</v>
      </c>
    </row>
    <row r="186" spans="1:11" ht="60.4" customHeight="1" x14ac:dyDescent="0.2">
      <c r="A186" s="11"/>
      <c r="B186" s="11"/>
      <c r="C186" s="2"/>
      <c r="D186" s="49"/>
      <c r="E186" s="10"/>
      <c r="F186" s="11"/>
      <c r="G186" s="8"/>
      <c r="H186" s="1"/>
      <c r="I186" s="32" t="s">
        <v>93</v>
      </c>
      <c r="J186" s="30">
        <v>10169.049999999999</v>
      </c>
      <c r="K186" s="32" t="s">
        <v>94</v>
      </c>
    </row>
    <row r="187" spans="1:11" ht="48.6" customHeight="1" x14ac:dyDescent="0.2">
      <c r="A187" s="11"/>
      <c r="B187" s="11"/>
      <c r="C187" s="2"/>
      <c r="D187" s="49"/>
      <c r="E187" s="10"/>
      <c r="F187" s="11"/>
      <c r="G187" s="8"/>
      <c r="H187" s="1"/>
      <c r="I187" s="29" t="s">
        <v>96</v>
      </c>
      <c r="J187" s="30">
        <v>9838.84</v>
      </c>
      <c r="K187" s="32" t="s">
        <v>117</v>
      </c>
    </row>
    <row r="188" spans="1:11" ht="76.900000000000006" customHeight="1" x14ac:dyDescent="0.2">
      <c r="A188" s="11">
        <v>41</v>
      </c>
      <c r="B188" s="11">
        <v>2020</v>
      </c>
      <c r="C188" s="2" t="s">
        <v>84</v>
      </c>
      <c r="D188" s="49" t="s">
        <v>103</v>
      </c>
      <c r="E188" s="10" t="s">
        <v>31</v>
      </c>
      <c r="F188" s="11">
        <v>397.72</v>
      </c>
      <c r="G188" s="8">
        <v>44408</v>
      </c>
      <c r="H188" s="1">
        <v>3534759.37</v>
      </c>
      <c r="I188" s="29" t="s">
        <v>15</v>
      </c>
      <c r="J188" s="30">
        <v>3089795.52</v>
      </c>
      <c r="K188" s="31" t="s">
        <v>115</v>
      </c>
    </row>
    <row r="189" spans="1:11" ht="85.15" customHeight="1" x14ac:dyDescent="0.2">
      <c r="A189" s="11"/>
      <c r="B189" s="11"/>
      <c r="C189" s="2"/>
      <c r="D189" s="49"/>
      <c r="E189" s="10"/>
      <c r="F189" s="11"/>
      <c r="G189" s="8"/>
      <c r="H189" s="1"/>
      <c r="I189" s="29" t="s">
        <v>17</v>
      </c>
      <c r="J189" s="30">
        <v>171823.13</v>
      </c>
      <c r="K189" s="36" t="s">
        <v>88</v>
      </c>
    </row>
    <row r="190" spans="1:11" ht="25.5" x14ac:dyDescent="0.2">
      <c r="A190" s="11"/>
      <c r="B190" s="11"/>
      <c r="C190" s="2"/>
      <c r="D190" s="49"/>
      <c r="E190" s="10"/>
      <c r="F190" s="11"/>
      <c r="G190" s="8"/>
      <c r="H190" s="1"/>
      <c r="I190" s="29" t="s">
        <v>18</v>
      </c>
      <c r="J190" s="30">
        <v>88745.71</v>
      </c>
      <c r="K190" s="32" t="s">
        <v>116</v>
      </c>
    </row>
    <row r="191" spans="1:11" ht="38.25" x14ac:dyDescent="0.2">
      <c r="A191" s="11"/>
      <c r="B191" s="11"/>
      <c r="C191" s="2"/>
      <c r="D191" s="49"/>
      <c r="E191" s="10"/>
      <c r="F191" s="11"/>
      <c r="G191" s="8"/>
      <c r="H191" s="1"/>
      <c r="I191" s="32" t="s">
        <v>20</v>
      </c>
      <c r="J191" s="30">
        <v>167528.68</v>
      </c>
      <c r="K191" s="32" t="s">
        <v>92</v>
      </c>
    </row>
    <row r="192" spans="1:11" ht="51" x14ac:dyDescent="0.2">
      <c r="A192" s="11"/>
      <c r="B192" s="11"/>
      <c r="C192" s="2"/>
      <c r="D192" s="49"/>
      <c r="E192" s="10"/>
      <c r="F192" s="11"/>
      <c r="G192" s="8"/>
      <c r="H192" s="1"/>
      <c r="I192" s="32" t="s">
        <v>93</v>
      </c>
      <c r="J192" s="30">
        <v>8572.34</v>
      </c>
      <c r="K192" s="32" t="s">
        <v>94</v>
      </c>
    </row>
    <row r="193" spans="1:11" ht="49.35" customHeight="1" x14ac:dyDescent="0.2">
      <c r="A193" s="11"/>
      <c r="B193" s="11"/>
      <c r="C193" s="2"/>
      <c r="D193" s="49"/>
      <c r="E193" s="10"/>
      <c r="F193" s="11"/>
      <c r="G193" s="8"/>
      <c r="H193" s="1"/>
      <c r="I193" s="29" t="s">
        <v>96</v>
      </c>
      <c r="J193" s="30">
        <v>8293.99</v>
      </c>
      <c r="K193" s="32" t="s">
        <v>117</v>
      </c>
    </row>
    <row r="194" spans="1:11" ht="73.900000000000006" customHeight="1" x14ac:dyDescent="0.2">
      <c r="A194" s="11">
        <v>42</v>
      </c>
      <c r="B194" s="11">
        <v>2020</v>
      </c>
      <c r="C194" s="2" t="s">
        <v>84</v>
      </c>
      <c r="D194" s="49" t="s">
        <v>104</v>
      </c>
      <c r="E194" s="10" t="s">
        <v>31</v>
      </c>
      <c r="F194" s="11">
        <v>463.8</v>
      </c>
      <c r="G194" s="8">
        <v>44408</v>
      </c>
      <c r="H194" s="1">
        <v>5056025.9000000004</v>
      </c>
      <c r="I194" s="29" t="s">
        <v>15</v>
      </c>
      <c r="J194" s="30">
        <v>4537127.97</v>
      </c>
      <c r="K194" s="31" t="s">
        <v>115</v>
      </c>
    </row>
    <row r="195" spans="1:11" ht="92.25" customHeight="1" x14ac:dyDescent="0.2">
      <c r="A195" s="11"/>
      <c r="B195" s="11"/>
      <c r="C195" s="2"/>
      <c r="D195" s="49"/>
      <c r="E195" s="10"/>
      <c r="F195" s="11"/>
      <c r="G195" s="8"/>
      <c r="H195" s="1"/>
      <c r="I195" s="29" t="s">
        <v>17</v>
      </c>
      <c r="J195" s="30">
        <v>200375.67</v>
      </c>
      <c r="K195" s="36" t="s">
        <v>88</v>
      </c>
    </row>
    <row r="196" spans="1:11" ht="25.5" x14ac:dyDescent="0.2">
      <c r="A196" s="11"/>
      <c r="B196" s="11"/>
      <c r="C196" s="2"/>
      <c r="D196" s="49"/>
      <c r="E196" s="10"/>
      <c r="F196" s="11"/>
      <c r="G196" s="8"/>
      <c r="H196" s="1"/>
      <c r="I196" s="29" t="s">
        <v>18</v>
      </c>
      <c r="J196" s="30">
        <v>103490.55</v>
      </c>
      <c r="K196" s="32" t="s">
        <v>116</v>
      </c>
    </row>
    <row r="197" spans="1:11" ht="46.9" customHeight="1" x14ac:dyDescent="0.2">
      <c r="A197" s="11"/>
      <c r="B197" s="11"/>
      <c r="C197" s="2"/>
      <c r="D197" s="49"/>
      <c r="E197" s="10"/>
      <c r="F197" s="11"/>
      <c r="G197" s="8"/>
      <c r="H197" s="1"/>
      <c r="I197" s="32" t="s">
        <v>20</v>
      </c>
      <c r="J197" s="30">
        <v>195363.07</v>
      </c>
      <c r="K197" s="32" t="s">
        <v>92</v>
      </c>
    </row>
    <row r="198" spans="1:11" ht="68.45" customHeight="1" x14ac:dyDescent="0.2">
      <c r="A198" s="11"/>
      <c r="B198" s="11"/>
      <c r="C198" s="2"/>
      <c r="D198" s="49"/>
      <c r="E198" s="10"/>
      <c r="F198" s="11"/>
      <c r="G198" s="8"/>
      <c r="H198" s="1"/>
      <c r="I198" s="32" t="s">
        <v>93</v>
      </c>
      <c r="J198" s="30">
        <v>9996.6200000000008</v>
      </c>
      <c r="K198" s="32" t="s">
        <v>94</v>
      </c>
    </row>
    <row r="199" spans="1:11" ht="47.1" customHeight="1" x14ac:dyDescent="0.2">
      <c r="A199" s="11"/>
      <c r="B199" s="11"/>
      <c r="C199" s="2"/>
      <c r="D199" s="49"/>
      <c r="E199" s="10"/>
      <c r="F199" s="11"/>
      <c r="G199" s="8"/>
      <c r="H199" s="1"/>
      <c r="I199" s="29" t="s">
        <v>96</v>
      </c>
      <c r="J199" s="30">
        <v>9672.02</v>
      </c>
      <c r="K199" s="32" t="s">
        <v>117</v>
      </c>
    </row>
    <row r="200" spans="1:11" ht="96.2" customHeight="1" x14ac:dyDescent="0.2">
      <c r="A200" s="11">
        <v>43</v>
      </c>
      <c r="B200" s="11">
        <v>2020</v>
      </c>
      <c r="C200" s="2" t="s">
        <v>84</v>
      </c>
      <c r="D200" s="49" t="s">
        <v>105</v>
      </c>
      <c r="E200" s="10" t="s">
        <v>14</v>
      </c>
      <c r="F200" s="11">
        <v>1</v>
      </c>
      <c r="G200" s="8">
        <v>44408</v>
      </c>
      <c r="H200" s="1">
        <v>16691514.6</v>
      </c>
      <c r="I200" s="29" t="s">
        <v>15</v>
      </c>
      <c r="J200" s="30">
        <v>15868397.640000001</v>
      </c>
      <c r="K200" s="32" t="s">
        <v>118</v>
      </c>
    </row>
    <row r="201" spans="1:11" ht="90.95" customHeight="1" x14ac:dyDescent="0.2">
      <c r="A201" s="11"/>
      <c r="B201" s="11"/>
      <c r="C201" s="2"/>
      <c r="D201" s="49"/>
      <c r="E201" s="10"/>
      <c r="F201" s="11"/>
      <c r="G201" s="8"/>
      <c r="H201" s="1"/>
      <c r="I201" s="29" t="s">
        <v>17</v>
      </c>
      <c r="J201" s="30">
        <v>483533.26</v>
      </c>
      <c r="K201" s="32" t="s">
        <v>119</v>
      </c>
    </row>
    <row r="202" spans="1:11" ht="25.5" x14ac:dyDescent="0.2">
      <c r="A202" s="11"/>
      <c r="B202" s="11"/>
      <c r="C202" s="2"/>
      <c r="D202" s="49"/>
      <c r="E202" s="10"/>
      <c r="F202" s="11"/>
      <c r="G202" s="8"/>
      <c r="H202" s="1"/>
      <c r="I202" s="29" t="s">
        <v>18</v>
      </c>
      <c r="J202" s="30">
        <v>339583.7</v>
      </c>
      <c r="K202" s="32" t="s">
        <v>120</v>
      </c>
    </row>
    <row r="203" spans="1:11" ht="73.150000000000006" customHeight="1" x14ac:dyDescent="0.2">
      <c r="A203" s="11">
        <v>44</v>
      </c>
      <c r="B203" s="11">
        <v>2020</v>
      </c>
      <c r="C203" s="2" t="s">
        <v>84</v>
      </c>
      <c r="D203" s="49" t="s">
        <v>121</v>
      </c>
      <c r="E203" s="10" t="s">
        <v>31</v>
      </c>
      <c r="F203" s="11">
        <v>728.95</v>
      </c>
      <c r="G203" s="8">
        <v>44408</v>
      </c>
      <c r="H203" s="1">
        <v>7924022.4900000002</v>
      </c>
      <c r="I203" s="29" t="s">
        <v>15</v>
      </c>
      <c r="J203" s="30">
        <v>7473561.5</v>
      </c>
      <c r="K203" s="31" t="s">
        <v>122</v>
      </c>
    </row>
    <row r="204" spans="1:11" ht="53.65" customHeight="1" x14ac:dyDescent="0.2">
      <c r="A204" s="11"/>
      <c r="B204" s="11"/>
      <c r="C204" s="2"/>
      <c r="D204" s="49"/>
      <c r="E204" s="10"/>
      <c r="F204" s="11"/>
      <c r="G204" s="8"/>
      <c r="H204" s="1"/>
      <c r="I204" s="29" t="s">
        <v>17</v>
      </c>
      <c r="J204" s="30">
        <v>88107.54</v>
      </c>
      <c r="K204" s="36" t="s">
        <v>123</v>
      </c>
    </row>
    <row r="205" spans="1:11" ht="51.6" customHeight="1" x14ac:dyDescent="0.2">
      <c r="A205" s="11"/>
      <c r="B205" s="11"/>
      <c r="C205" s="2"/>
      <c r="D205" s="49"/>
      <c r="E205" s="10"/>
      <c r="F205" s="11"/>
      <c r="G205" s="8"/>
      <c r="H205" s="1"/>
      <c r="I205" s="32" t="s">
        <v>20</v>
      </c>
      <c r="J205" s="30">
        <v>307050.26</v>
      </c>
      <c r="K205" s="32" t="s">
        <v>92</v>
      </c>
    </row>
    <row r="206" spans="1:11" ht="55.7" customHeight="1" x14ac:dyDescent="0.2">
      <c r="A206" s="11"/>
      <c r="B206" s="11"/>
      <c r="C206" s="2"/>
      <c r="D206" s="49"/>
      <c r="E206" s="10"/>
      <c r="F206" s="11"/>
      <c r="G206" s="8"/>
      <c r="H206" s="1"/>
      <c r="I206" s="32" t="s">
        <v>93</v>
      </c>
      <c r="J206" s="30">
        <v>15711.58</v>
      </c>
      <c r="K206" s="32" t="s">
        <v>94</v>
      </c>
    </row>
    <row r="207" spans="1:11" ht="47.85" customHeight="1" x14ac:dyDescent="0.2">
      <c r="A207" s="11"/>
      <c r="B207" s="11"/>
      <c r="C207" s="2"/>
      <c r="D207" s="49"/>
      <c r="E207" s="10"/>
      <c r="F207" s="11"/>
      <c r="G207" s="8"/>
      <c r="H207" s="1"/>
      <c r="I207" s="29" t="s">
        <v>96</v>
      </c>
      <c r="J207" s="30">
        <v>39591.61</v>
      </c>
      <c r="K207" s="32" t="s">
        <v>124</v>
      </c>
    </row>
    <row r="208" spans="1:11" ht="74.650000000000006" customHeight="1" x14ac:dyDescent="0.2">
      <c r="A208" s="11">
        <v>45</v>
      </c>
      <c r="B208" s="11">
        <v>2020</v>
      </c>
      <c r="C208" s="2" t="s">
        <v>84</v>
      </c>
      <c r="D208" s="49" t="s">
        <v>106</v>
      </c>
      <c r="E208" s="10" t="s">
        <v>31</v>
      </c>
      <c r="F208" s="11">
        <v>561.39</v>
      </c>
      <c r="G208" s="8">
        <v>44408</v>
      </c>
      <c r="H208" s="1">
        <v>5133681.95</v>
      </c>
      <c r="I208" s="29" t="s">
        <v>15</v>
      </c>
      <c r="J208" s="30">
        <v>4786766.08</v>
      </c>
      <c r="K208" s="31" t="s">
        <v>122</v>
      </c>
    </row>
    <row r="209" spans="1:11" ht="49.35" customHeight="1" x14ac:dyDescent="0.2">
      <c r="A209" s="11"/>
      <c r="B209" s="11"/>
      <c r="C209" s="2"/>
      <c r="D209" s="49"/>
      <c r="E209" s="10"/>
      <c r="F209" s="11"/>
      <c r="G209" s="8"/>
      <c r="H209" s="1"/>
      <c r="I209" s="29" t="s">
        <v>17</v>
      </c>
      <c r="J209" s="30">
        <v>67854.73</v>
      </c>
      <c r="K209" s="36" t="s">
        <v>123</v>
      </c>
    </row>
    <row r="210" spans="1:11" ht="44.85" customHeight="1" x14ac:dyDescent="0.2">
      <c r="A210" s="11"/>
      <c r="B210" s="11"/>
      <c r="C210" s="2"/>
      <c r="D210" s="49"/>
      <c r="E210" s="10"/>
      <c r="F210" s="11"/>
      <c r="G210" s="8"/>
      <c r="H210" s="1"/>
      <c r="I210" s="32" t="s">
        <v>20</v>
      </c>
      <c r="J210" s="30">
        <v>236470.21</v>
      </c>
      <c r="K210" s="32" t="s">
        <v>92</v>
      </c>
    </row>
    <row r="211" spans="1:11" ht="57" customHeight="1" x14ac:dyDescent="0.2">
      <c r="A211" s="11"/>
      <c r="B211" s="11"/>
      <c r="C211" s="2"/>
      <c r="D211" s="49"/>
      <c r="E211" s="10"/>
      <c r="F211" s="11"/>
      <c r="G211" s="8"/>
      <c r="H211" s="1"/>
      <c r="I211" s="32" t="s">
        <v>93</v>
      </c>
      <c r="J211" s="30">
        <v>12100.04</v>
      </c>
      <c r="K211" s="32" t="s">
        <v>94</v>
      </c>
    </row>
    <row r="212" spans="1:11" ht="35.85" customHeight="1" x14ac:dyDescent="0.2">
      <c r="A212" s="11"/>
      <c r="B212" s="11"/>
      <c r="C212" s="2"/>
      <c r="D212" s="49"/>
      <c r="E212" s="10"/>
      <c r="F212" s="11"/>
      <c r="G212" s="8"/>
      <c r="H212" s="1"/>
      <c r="I212" s="29" t="s">
        <v>96</v>
      </c>
      <c r="J212" s="30">
        <v>30490.89</v>
      </c>
      <c r="K212" s="32" t="s">
        <v>124</v>
      </c>
    </row>
    <row r="213" spans="1:11" ht="144.75" customHeight="1" x14ac:dyDescent="0.2">
      <c r="A213" s="24">
        <v>46</v>
      </c>
      <c r="B213" s="24">
        <v>2020</v>
      </c>
      <c r="C213" s="39" t="s">
        <v>84</v>
      </c>
      <c r="D213" s="41" t="s">
        <v>107</v>
      </c>
      <c r="E213" s="24" t="s">
        <v>14</v>
      </c>
      <c r="F213" s="24">
        <v>1</v>
      </c>
      <c r="G213" s="27">
        <v>44408</v>
      </c>
      <c r="H213" s="40">
        <v>1514325.63</v>
      </c>
      <c r="I213" s="29" t="s">
        <v>15</v>
      </c>
      <c r="J213" s="30">
        <v>1514325.63</v>
      </c>
      <c r="K213" s="31" t="s">
        <v>122</v>
      </c>
    </row>
    <row r="214" spans="1:11" ht="73.900000000000006" customHeight="1" x14ac:dyDescent="0.2">
      <c r="A214" s="11">
        <v>47</v>
      </c>
      <c r="B214" s="11">
        <v>2020</v>
      </c>
      <c r="C214" s="2" t="s">
        <v>125</v>
      </c>
      <c r="D214" s="49" t="s">
        <v>108</v>
      </c>
      <c r="E214" s="10" t="s">
        <v>31</v>
      </c>
      <c r="F214" s="11">
        <v>1386.16</v>
      </c>
      <c r="G214" s="8">
        <v>44408</v>
      </c>
      <c r="H214" s="1">
        <v>17311675.140000001</v>
      </c>
      <c r="I214" s="29" t="s">
        <v>15</v>
      </c>
      <c r="J214" s="30">
        <v>15261465.26</v>
      </c>
      <c r="K214" s="31" t="s">
        <v>122</v>
      </c>
    </row>
    <row r="215" spans="1:11" ht="156.75" customHeight="1" x14ac:dyDescent="0.2">
      <c r="A215" s="11"/>
      <c r="B215" s="11"/>
      <c r="C215" s="2"/>
      <c r="D215" s="49"/>
      <c r="E215" s="10"/>
      <c r="F215" s="11"/>
      <c r="G215" s="8"/>
      <c r="H215" s="1"/>
      <c r="I215" s="29" t="s">
        <v>17</v>
      </c>
      <c r="J215" s="30">
        <v>1450396.42</v>
      </c>
      <c r="K215" s="32" t="s">
        <v>126</v>
      </c>
    </row>
    <row r="216" spans="1:11" ht="49.5" customHeight="1" x14ac:dyDescent="0.2">
      <c r="A216" s="11"/>
      <c r="B216" s="11"/>
      <c r="C216" s="2"/>
      <c r="D216" s="49"/>
      <c r="E216" s="10"/>
      <c r="F216" s="11"/>
      <c r="G216" s="8"/>
      <c r="H216" s="1"/>
      <c r="I216" s="32" t="s">
        <v>20</v>
      </c>
      <c r="J216" s="30">
        <v>544490.89</v>
      </c>
      <c r="K216" s="32" t="s">
        <v>92</v>
      </c>
    </row>
    <row r="217" spans="1:11" ht="46.35" customHeight="1" x14ac:dyDescent="0.2">
      <c r="A217" s="11"/>
      <c r="B217" s="11"/>
      <c r="C217" s="2"/>
      <c r="D217" s="49"/>
      <c r="E217" s="10"/>
      <c r="F217" s="11"/>
      <c r="G217" s="8"/>
      <c r="H217" s="1"/>
      <c r="I217" s="32" t="s">
        <v>127</v>
      </c>
      <c r="J217" s="30">
        <v>55322.57</v>
      </c>
      <c r="K217" s="32" t="s">
        <v>128</v>
      </c>
    </row>
    <row r="218" spans="1:11" ht="76.900000000000006" customHeight="1" x14ac:dyDescent="0.2">
      <c r="A218" s="11">
        <v>48</v>
      </c>
      <c r="B218" s="11">
        <v>2020</v>
      </c>
      <c r="C218" s="2" t="s">
        <v>125</v>
      </c>
      <c r="D218" s="49" t="s">
        <v>129</v>
      </c>
      <c r="E218" s="10" t="s">
        <v>31</v>
      </c>
      <c r="F218" s="11">
        <v>390.79</v>
      </c>
      <c r="G218" s="8">
        <v>44408</v>
      </c>
      <c r="H218" s="1">
        <v>3561683.16</v>
      </c>
      <c r="I218" s="29" t="s">
        <v>15</v>
      </c>
      <c r="J218" s="30">
        <v>2983682.41</v>
      </c>
      <c r="K218" s="31" t="s">
        <v>122</v>
      </c>
    </row>
    <row r="219" spans="1:11" ht="152.65" customHeight="1" x14ac:dyDescent="0.2">
      <c r="A219" s="11"/>
      <c r="B219" s="11"/>
      <c r="C219" s="2"/>
      <c r="D219" s="49"/>
      <c r="E219" s="10"/>
      <c r="F219" s="11"/>
      <c r="G219" s="8"/>
      <c r="H219" s="1"/>
      <c r="I219" s="29" t="s">
        <v>17</v>
      </c>
      <c r="J219" s="30">
        <v>408899.71</v>
      </c>
      <c r="K219" s="32" t="s">
        <v>126</v>
      </c>
    </row>
    <row r="220" spans="1:11" ht="46.15" customHeight="1" x14ac:dyDescent="0.2">
      <c r="A220" s="11"/>
      <c r="B220" s="11"/>
      <c r="C220" s="2"/>
      <c r="D220" s="49"/>
      <c r="E220" s="10"/>
      <c r="F220" s="11"/>
      <c r="G220" s="8"/>
      <c r="H220" s="1"/>
      <c r="I220" s="32" t="s">
        <v>20</v>
      </c>
      <c r="J220" s="30">
        <v>153504.35</v>
      </c>
      <c r="K220" s="32" t="s">
        <v>92</v>
      </c>
    </row>
    <row r="221" spans="1:11" ht="50.65" customHeight="1" x14ac:dyDescent="0.2">
      <c r="A221" s="11"/>
      <c r="B221" s="11"/>
      <c r="C221" s="2"/>
      <c r="D221" s="49"/>
      <c r="E221" s="10"/>
      <c r="F221" s="11"/>
      <c r="G221" s="8"/>
      <c r="H221" s="1"/>
      <c r="I221" s="32" t="s">
        <v>127</v>
      </c>
      <c r="J221" s="30">
        <v>15596.69</v>
      </c>
      <c r="K221" s="32" t="s">
        <v>128</v>
      </c>
    </row>
    <row r="222" spans="1:11" ht="71.650000000000006" customHeight="1" x14ac:dyDescent="0.2">
      <c r="A222" s="11">
        <v>49</v>
      </c>
      <c r="B222" s="11">
        <v>2020</v>
      </c>
      <c r="C222" s="2" t="s">
        <v>125</v>
      </c>
      <c r="D222" s="49" t="s">
        <v>130</v>
      </c>
      <c r="E222" s="10" t="s">
        <v>31</v>
      </c>
      <c r="F222" s="11">
        <v>840.25</v>
      </c>
      <c r="G222" s="8">
        <v>44408</v>
      </c>
      <c r="H222" s="1">
        <v>5792171.6699999999</v>
      </c>
      <c r="I222" s="29" t="s">
        <v>15</v>
      </c>
      <c r="J222" s="30">
        <v>4549393.9000000004</v>
      </c>
      <c r="K222" s="31" t="s">
        <v>122</v>
      </c>
    </row>
    <row r="223" spans="1:11" ht="162.75" customHeight="1" x14ac:dyDescent="0.2">
      <c r="A223" s="11"/>
      <c r="B223" s="11"/>
      <c r="C223" s="2"/>
      <c r="D223" s="49"/>
      <c r="E223" s="10"/>
      <c r="F223" s="11"/>
      <c r="G223" s="8"/>
      <c r="H223" s="1"/>
      <c r="I223" s="29" t="s">
        <v>17</v>
      </c>
      <c r="J223" s="30">
        <v>879188.24</v>
      </c>
      <c r="K223" s="32" t="s">
        <v>131</v>
      </c>
    </row>
    <row r="224" spans="1:11" ht="44.85" customHeight="1" x14ac:dyDescent="0.2">
      <c r="A224" s="11"/>
      <c r="B224" s="11"/>
      <c r="C224" s="2"/>
      <c r="D224" s="49"/>
      <c r="E224" s="10"/>
      <c r="F224" s="11"/>
      <c r="G224" s="8"/>
      <c r="H224" s="1"/>
      <c r="I224" s="32" t="s">
        <v>20</v>
      </c>
      <c r="J224" s="30">
        <v>330054.59999999998</v>
      </c>
      <c r="K224" s="32" t="s">
        <v>92</v>
      </c>
    </row>
    <row r="225" spans="1:11" ht="46.35" customHeight="1" x14ac:dyDescent="0.2">
      <c r="A225" s="11"/>
      <c r="B225" s="11"/>
      <c r="C225" s="2"/>
      <c r="D225" s="49"/>
      <c r="E225" s="10"/>
      <c r="F225" s="11"/>
      <c r="G225" s="8"/>
      <c r="H225" s="1"/>
      <c r="I225" s="32" t="s">
        <v>127</v>
      </c>
      <c r="J225" s="30">
        <v>33534.93</v>
      </c>
      <c r="K225" s="32" t="s">
        <v>128</v>
      </c>
    </row>
    <row r="226" spans="1:11" ht="73.150000000000006" customHeight="1" x14ac:dyDescent="0.2">
      <c r="A226" s="11">
        <v>50</v>
      </c>
      <c r="B226" s="11">
        <v>2020</v>
      </c>
      <c r="C226" s="10" t="s">
        <v>132</v>
      </c>
      <c r="D226" s="9" t="s">
        <v>133</v>
      </c>
      <c r="E226" s="10" t="s">
        <v>31</v>
      </c>
      <c r="F226" s="50">
        <v>905</v>
      </c>
      <c r="G226" s="8">
        <v>44196</v>
      </c>
      <c r="H226" s="7">
        <v>5258537.45</v>
      </c>
      <c r="I226" s="32" t="s">
        <v>15</v>
      </c>
      <c r="J226" s="30">
        <v>4916029.34</v>
      </c>
      <c r="K226" s="32" t="s">
        <v>134</v>
      </c>
    </row>
    <row r="227" spans="1:11" ht="47.1" customHeight="1" x14ac:dyDescent="0.2">
      <c r="A227" s="11"/>
      <c r="B227" s="11"/>
      <c r="C227" s="10"/>
      <c r="D227" s="9"/>
      <c r="E227" s="10"/>
      <c r="F227" s="50"/>
      <c r="G227" s="8"/>
      <c r="H227" s="7"/>
      <c r="I227" s="32" t="s">
        <v>17</v>
      </c>
      <c r="J227" s="30">
        <v>200000</v>
      </c>
      <c r="K227" s="32" t="s">
        <v>135</v>
      </c>
    </row>
    <row r="228" spans="1:11" ht="46.35" customHeight="1" x14ac:dyDescent="0.2">
      <c r="A228" s="11"/>
      <c r="B228" s="11"/>
      <c r="C228" s="10"/>
      <c r="D228" s="9"/>
      <c r="E228" s="10"/>
      <c r="F228" s="50"/>
      <c r="G228" s="8"/>
      <c r="H228" s="7"/>
      <c r="I228" s="32" t="s">
        <v>20</v>
      </c>
      <c r="J228" s="30">
        <v>1528.13</v>
      </c>
      <c r="K228" s="32" t="s">
        <v>92</v>
      </c>
    </row>
    <row r="229" spans="1:11" ht="46.35" customHeight="1" x14ac:dyDescent="0.2">
      <c r="A229" s="11"/>
      <c r="B229" s="11"/>
      <c r="C229" s="10"/>
      <c r="D229" s="9"/>
      <c r="E229" s="10"/>
      <c r="F229" s="50"/>
      <c r="G229" s="8"/>
      <c r="H229" s="7"/>
      <c r="I229" s="29" t="s">
        <v>18</v>
      </c>
      <c r="J229" s="30">
        <v>140979.98000000001</v>
      </c>
      <c r="K229" s="32" t="s">
        <v>136</v>
      </c>
    </row>
    <row r="230" spans="1:11" ht="15.75" x14ac:dyDescent="0.2">
      <c r="A230" s="3" t="s">
        <v>137</v>
      </c>
      <c r="B230" s="3"/>
      <c r="C230" s="3"/>
      <c r="D230" s="24"/>
      <c r="E230" s="24"/>
      <c r="F230" s="33">
        <f>F122+F128+F134+F140+F146+F152+F158+F164+F170+F176+F182+F188+F194+F203+F208+F214+F218+F222+F226</f>
        <v>9570.48</v>
      </c>
      <c r="G230" s="24"/>
      <c r="H230" s="42">
        <f>H226+H222+H218+H214+H213+H208+H203+H200+H194+H188+H182+H176+H170+H164+H158+H152+H146+H140+H134+H128+H122</f>
        <v>118380170.35000004</v>
      </c>
      <c r="I230" s="34"/>
      <c r="J230" s="35">
        <f>SUM(J122:J229)</f>
        <v>118380170.35000001</v>
      </c>
      <c r="K230" s="36"/>
    </row>
    <row r="232" spans="1:11" ht="23.85" customHeight="1" x14ac:dyDescent="0.2">
      <c r="A232" s="13" t="s">
        <v>138</v>
      </c>
      <c r="B232" s="13"/>
      <c r="C232" s="13"/>
      <c r="D232" s="13"/>
      <c r="E232" s="13"/>
      <c r="F232" s="13"/>
      <c r="G232" s="13"/>
      <c r="H232" s="37" t="s">
        <v>10</v>
      </c>
    </row>
    <row r="233" spans="1:11" x14ac:dyDescent="0.2">
      <c r="A233" s="11"/>
      <c r="B233" s="11"/>
      <c r="C233" s="11"/>
      <c r="D233" s="11"/>
      <c r="E233" s="11"/>
      <c r="F233" s="11"/>
      <c r="G233" s="11"/>
      <c r="H233" s="38" t="s">
        <v>139</v>
      </c>
    </row>
    <row r="235" spans="1:11" ht="46.35" customHeight="1" x14ac:dyDescent="0.2">
      <c r="A235" s="11">
        <v>51</v>
      </c>
      <c r="B235" s="11">
        <v>2021</v>
      </c>
      <c r="C235" s="2" t="s">
        <v>140</v>
      </c>
      <c r="D235" s="49" t="s">
        <v>141</v>
      </c>
      <c r="E235" s="10" t="s">
        <v>14</v>
      </c>
      <c r="F235" s="11">
        <v>2</v>
      </c>
      <c r="G235" s="8">
        <v>44742</v>
      </c>
      <c r="H235" s="51">
        <v>6367920.8600000003</v>
      </c>
      <c r="I235" s="25" t="s">
        <v>15</v>
      </c>
      <c r="J235" s="28">
        <f>5353630.3+104963.5</f>
        <v>5458593.7999999998</v>
      </c>
      <c r="K235" s="32" t="s">
        <v>142</v>
      </c>
    </row>
    <row r="236" spans="1:11" ht="40.700000000000003" customHeight="1" x14ac:dyDescent="0.2">
      <c r="A236" s="11"/>
      <c r="B236" s="11"/>
      <c r="C236" s="2"/>
      <c r="D236" s="49" t="s">
        <v>87</v>
      </c>
      <c r="E236" s="10"/>
      <c r="F236" s="11"/>
      <c r="G236" s="8"/>
      <c r="H236" s="51"/>
      <c r="I236" s="25" t="s">
        <v>17</v>
      </c>
      <c r="J236" s="28">
        <v>800000</v>
      </c>
      <c r="K236" s="32" t="s">
        <v>143</v>
      </c>
    </row>
    <row r="237" spans="1:11" ht="45.4" customHeight="1" x14ac:dyDescent="0.2">
      <c r="A237" s="11"/>
      <c r="B237" s="11"/>
      <c r="C237" s="2"/>
      <c r="D237" s="49" t="s">
        <v>91</v>
      </c>
      <c r="E237" s="10"/>
      <c r="F237" s="11"/>
      <c r="G237" s="8"/>
      <c r="H237" s="51"/>
      <c r="I237" s="43" t="s">
        <v>20</v>
      </c>
      <c r="J237" s="28">
        <v>88927.06</v>
      </c>
      <c r="K237" s="32" t="s">
        <v>92</v>
      </c>
    </row>
    <row r="238" spans="1:11" ht="57" customHeight="1" x14ac:dyDescent="0.2">
      <c r="A238" s="11"/>
      <c r="B238" s="11"/>
      <c r="C238" s="2"/>
      <c r="D238" s="49" t="s">
        <v>95</v>
      </c>
      <c r="E238" s="10"/>
      <c r="F238" s="11"/>
      <c r="G238" s="8"/>
      <c r="H238" s="51"/>
      <c r="I238" s="25" t="s">
        <v>96</v>
      </c>
      <c r="J238" s="28">
        <v>20400</v>
      </c>
      <c r="K238" s="32" t="s">
        <v>144</v>
      </c>
    </row>
    <row r="239" spans="1:11" ht="46.35" customHeight="1" x14ac:dyDescent="0.2">
      <c r="A239" s="11">
        <v>52</v>
      </c>
      <c r="B239" s="11">
        <v>2021</v>
      </c>
      <c r="C239" s="2" t="s">
        <v>145</v>
      </c>
      <c r="D239" s="49" t="s">
        <v>146</v>
      </c>
      <c r="E239" s="10" t="s">
        <v>14</v>
      </c>
      <c r="F239" s="11">
        <v>1</v>
      </c>
      <c r="G239" s="8">
        <v>44742</v>
      </c>
      <c r="H239" s="51">
        <v>23652382.48</v>
      </c>
      <c r="I239" s="25" t="s">
        <v>15</v>
      </c>
      <c r="J239" s="28">
        <f>14176794.13+867493.51+944671.54</f>
        <v>15988959.18</v>
      </c>
      <c r="K239" s="32" t="s">
        <v>142</v>
      </c>
    </row>
    <row r="240" spans="1:11" ht="25.5" x14ac:dyDescent="0.2">
      <c r="A240" s="11"/>
      <c r="B240" s="11"/>
      <c r="C240" s="2"/>
      <c r="D240" s="49"/>
      <c r="E240" s="10"/>
      <c r="F240" s="11"/>
      <c r="G240" s="8"/>
      <c r="H240" s="51"/>
      <c r="I240" s="25" t="s">
        <v>17</v>
      </c>
      <c r="J240" s="28">
        <v>2300000</v>
      </c>
      <c r="K240" s="32" t="s">
        <v>143</v>
      </c>
    </row>
    <row r="241" spans="1:12" ht="49.5" customHeight="1" x14ac:dyDescent="0.2">
      <c r="A241" s="11"/>
      <c r="B241" s="11"/>
      <c r="C241" s="2"/>
      <c r="D241" s="49"/>
      <c r="E241" s="10"/>
      <c r="F241" s="11"/>
      <c r="G241" s="8"/>
      <c r="H241" s="51"/>
      <c r="I241" s="43" t="s">
        <v>20</v>
      </c>
      <c r="J241" s="28">
        <v>1290723.3</v>
      </c>
      <c r="K241" s="32" t="s">
        <v>92</v>
      </c>
    </row>
    <row r="242" spans="1:12" ht="38.25" x14ac:dyDescent="0.2">
      <c r="A242" s="11"/>
      <c r="B242" s="11"/>
      <c r="C242" s="2"/>
      <c r="D242" s="49"/>
      <c r="E242" s="10"/>
      <c r="F242" s="11"/>
      <c r="G242" s="8"/>
      <c r="H242" s="51"/>
      <c r="I242" s="43" t="s">
        <v>93</v>
      </c>
      <c r="J242" s="28">
        <v>4025100</v>
      </c>
      <c r="K242" s="44" t="s">
        <v>147</v>
      </c>
    </row>
    <row r="243" spans="1:12" ht="38.25" x14ac:dyDescent="0.2">
      <c r="A243" s="11"/>
      <c r="B243" s="11"/>
      <c r="C243" s="2"/>
      <c r="D243" s="49"/>
      <c r="E243" s="10"/>
      <c r="F243" s="11"/>
      <c r="G243" s="8"/>
      <c r="H243" s="51"/>
      <c r="I243" s="25" t="s">
        <v>96</v>
      </c>
      <c r="J243" s="28">
        <v>47600</v>
      </c>
      <c r="K243" s="32" t="s">
        <v>144</v>
      </c>
    </row>
    <row r="244" spans="1:12" ht="58.9" customHeight="1" x14ac:dyDescent="0.2">
      <c r="A244" s="11">
        <v>53</v>
      </c>
      <c r="B244" s="11">
        <v>2021</v>
      </c>
      <c r="C244" s="2" t="s">
        <v>148</v>
      </c>
      <c r="D244" s="49" t="s">
        <v>149</v>
      </c>
      <c r="E244" s="10" t="s">
        <v>98</v>
      </c>
      <c r="F244" s="52">
        <v>427.75</v>
      </c>
      <c r="G244" s="8">
        <v>44742</v>
      </c>
      <c r="H244" s="51">
        <v>3171905.72</v>
      </c>
      <c r="I244" s="25" t="s">
        <v>15</v>
      </c>
      <c r="J244" s="28">
        <f>882593.34+169753.89+46623.73+1677427.17</f>
        <v>2776398.13</v>
      </c>
      <c r="K244" s="31" t="s">
        <v>150</v>
      </c>
    </row>
    <row r="245" spans="1:12" ht="67.150000000000006" customHeight="1" x14ac:dyDescent="0.2">
      <c r="A245" s="11"/>
      <c r="B245" s="11"/>
      <c r="C245" s="2"/>
      <c r="D245" s="49"/>
      <c r="E245" s="10"/>
      <c r="F245" s="52"/>
      <c r="G245" s="8"/>
      <c r="H245" s="51"/>
      <c r="I245" s="25" t="s">
        <v>17</v>
      </c>
      <c r="J245" s="28">
        <f>104266.03+8053.13</f>
        <v>112319.16</v>
      </c>
      <c r="K245" s="32" t="s">
        <v>151</v>
      </c>
    </row>
    <row r="246" spans="1:12" ht="42.75" customHeight="1" x14ac:dyDescent="0.2">
      <c r="A246" s="11"/>
      <c r="B246" s="11"/>
      <c r="C246" s="2"/>
      <c r="D246" s="49"/>
      <c r="E246" s="10"/>
      <c r="F246" s="52"/>
      <c r="G246" s="8"/>
      <c r="H246" s="51"/>
      <c r="I246" s="43" t="s">
        <v>20</v>
      </c>
      <c r="J246" s="28">
        <v>269778.90999999997</v>
      </c>
      <c r="K246" s="32" t="s">
        <v>92</v>
      </c>
    </row>
    <row r="247" spans="1:12" ht="38.25" x14ac:dyDescent="0.2">
      <c r="A247" s="11"/>
      <c r="B247" s="11"/>
      <c r="C247" s="2"/>
      <c r="D247" s="49"/>
      <c r="E247" s="10"/>
      <c r="F247" s="52"/>
      <c r="G247" s="8"/>
      <c r="H247" s="51"/>
      <c r="I247" s="25" t="s">
        <v>96</v>
      </c>
      <c r="J247" s="28">
        <v>13409.52</v>
      </c>
      <c r="K247" s="32" t="s">
        <v>152</v>
      </c>
    </row>
    <row r="248" spans="1:12" ht="58.9" customHeight="1" x14ac:dyDescent="0.2">
      <c r="A248" s="11">
        <v>54</v>
      </c>
      <c r="B248" s="11">
        <v>2021</v>
      </c>
      <c r="C248" s="2" t="s">
        <v>148</v>
      </c>
      <c r="D248" s="49" t="s">
        <v>153</v>
      </c>
      <c r="E248" s="10" t="s">
        <v>31</v>
      </c>
      <c r="F248" s="52">
        <v>439</v>
      </c>
      <c r="G248" s="8">
        <v>44742</v>
      </c>
      <c r="H248" s="51">
        <v>3226007.01</v>
      </c>
      <c r="I248" s="25" t="s">
        <v>15</v>
      </c>
      <c r="J248" s="28">
        <f>1683971.66+174218.49+47849.95+912104.55</f>
        <v>2818144.65</v>
      </c>
      <c r="K248" s="31" t="s">
        <v>150</v>
      </c>
    </row>
    <row r="249" spans="1:12" ht="67.150000000000006" customHeight="1" x14ac:dyDescent="0.2">
      <c r="A249" s="11"/>
      <c r="B249" s="11"/>
      <c r="C249" s="2"/>
      <c r="D249" s="49"/>
      <c r="E249" s="10"/>
      <c r="F249" s="52"/>
      <c r="G249" s="8"/>
      <c r="H249" s="51"/>
      <c r="I249" s="25" t="s">
        <v>17</v>
      </c>
      <c r="J249" s="28">
        <f>107008.27+10217.69</f>
        <v>117225.96</v>
      </c>
      <c r="K249" s="32" t="s">
        <v>151</v>
      </c>
    </row>
    <row r="250" spans="1:12" ht="45.4" customHeight="1" x14ac:dyDescent="0.2">
      <c r="A250" s="11"/>
      <c r="B250" s="11"/>
      <c r="C250" s="2"/>
      <c r="D250" s="49"/>
      <c r="E250" s="10"/>
      <c r="F250" s="52"/>
      <c r="G250" s="8"/>
      <c r="H250" s="51"/>
      <c r="I250" s="43" t="s">
        <v>20</v>
      </c>
      <c r="J250" s="28">
        <v>276874.21000000002</v>
      </c>
      <c r="K250" s="32" t="s">
        <v>92</v>
      </c>
    </row>
    <row r="251" spans="1:12" ht="38.25" x14ac:dyDescent="0.2">
      <c r="A251" s="11"/>
      <c r="B251" s="11"/>
      <c r="C251" s="2"/>
      <c r="D251" s="49"/>
      <c r="E251" s="10"/>
      <c r="F251" s="52"/>
      <c r="G251" s="8"/>
      <c r="H251" s="51"/>
      <c r="I251" s="25" t="s">
        <v>96</v>
      </c>
      <c r="J251" s="28">
        <v>13762.19</v>
      </c>
      <c r="K251" s="32" t="s">
        <v>152</v>
      </c>
    </row>
    <row r="252" spans="1:12" ht="58.9" customHeight="1" x14ac:dyDescent="0.2">
      <c r="A252" s="11">
        <v>55</v>
      </c>
      <c r="B252" s="11">
        <v>2021</v>
      </c>
      <c r="C252" s="2" t="s">
        <v>148</v>
      </c>
      <c r="D252" s="49" t="s">
        <v>154</v>
      </c>
      <c r="E252" s="10" t="s">
        <v>31</v>
      </c>
      <c r="F252" s="2">
        <v>406.6</v>
      </c>
      <c r="G252" s="8">
        <v>44742</v>
      </c>
      <c r="H252" s="53">
        <v>3346133.35</v>
      </c>
      <c r="I252" s="25" t="s">
        <v>15</v>
      </c>
      <c r="J252" s="28">
        <v>2970500.35</v>
      </c>
      <c r="K252" s="31" t="s">
        <v>155</v>
      </c>
      <c r="L252"/>
    </row>
    <row r="253" spans="1:12" ht="66.400000000000006" customHeight="1" x14ac:dyDescent="0.2">
      <c r="A253" s="11"/>
      <c r="B253" s="11"/>
      <c r="C253" s="2"/>
      <c r="D253" s="49"/>
      <c r="E253" s="10"/>
      <c r="F253" s="2"/>
      <c r="G253" s="8"/>
      <c r="H253" s="53"/>
      <c r="I253" s="25" t="s">
        <v>17</v>
      </c>
      <c r="J253" s="28">
        <f>99110.62+9463.59</f>
        <v>108574.20999999999</v>
      </c>
      <c r="K253" s="32" t="s">
        <v>151</v>
      </c>
    </row>
    <row r="254" spans="1:12" ht="44.85" customHeight="1" x14ac:dyDescent="0.2">
      <c r="A254" s="11"/>
      <c r="B254" s="11"/>
      <c r="C254" s="2"/>
      <c r="D254" s="49"/>
      <c r="E254" s="10"/>
      <c r="F254" s="2"/>
      <c r="G254" s="8"/>
      <c r="H254" s="53"/>
      <c r="I254" s="43" t="s">
        <v>20</v>
      </c>
      <c r="J254" s="28">
        <v>256439.76</v>
      </c>
      <c r="K254" s="32" t="s">
        <v>92</v>
      </c>
    </row>
    <row r="255" spans="1:12" ht="38.25" x14ac:dyDescent="0.2">
      <c r="A255" s="11"/>
      <c r="B255" s="11"/>
      <c r="C255" s="2"/>
      <c r="D255" s="49"/>
      <c r="E255" s="10"/>
      <c r="F255" s="2"/>
      <c r="G255" s="8"/>
      <c r="H255" s="53"/>
      <c r="I255" s="25" t="s">
        <v>96</v>
      </c>
      <c r="J255" s="28">
        <v>10619.03</v>
      </c>
      <c r="K255" s="32" t="s">
        <v>156</v>
      </c>
    </row>
    <row r="256" spans="1:12" ht="58.9" customHeight="1" x14ac:dyDescent="0.2">
      <c r="A256" s="11">
        <v>56</v>
      </c>
      <c r="B256" s="11">
        <v>2021</v>
      </c>
      <c r="C256" s="2" t="s">
        <v>148</v>
      </c>
      <c r="D256" s="49" t="s">
        <v>157</v>
      </c>
      <c r="E256" s="10" t="s">
        <v>31</v>
      </c>
      <c r="F256" s="2">
        <v>804.3</v>
      </c>
      <c r="G256" s="8">
        <v>44742</v>
      </c>
      <c r="H256" s="53">
        <v>6602411.5599999996</v>
      </c>
      <c r="I256" s="25" t="s">
        <v>15</v>
      </c>
      <c r="J256" s="28">
        <f>5650088.76+165764.2+43514.78</f>
        <v>5859367.7400000002</v>
      </c>
      <c r="K256" s="31" t="s">
        <v>155</v>
      </c>
    </row>
    <row r="257" spans="1:11" ht="69.95" customHeight="1" x14ac:dyDescent="0.2">
      <c r="A257" s="11"/>
      <c r="B257" s="11"/>
      <c r="C257" s="2"/>
      <c r="D257" s="49"/>
      <c r="E257" s="10"/>
      <c r="F257" s="2"/>
      <c r="G257" s="8"/>
      <c r="H257" s="53"/>
      <c r="I257" s="25" t="s">
        <v>17</v>
      </c>
      <c r="J257" s="28">
        <f>196051.82+18720.03</f>
        <v>214771.85</v>
      </c>
      <c r="K257" s="32" t="s">
        <v>151</v>
      </c>
    </row>
    <row r="258" spans="1:11" ht="52.15" customHeight="1" x14ac:dyDescent="0.2">
      <c r="A258" s="11"/>
      <c r="B258" s="11"/>
      <c r="C258" s="2"/>
      <c r="D258" s="49"/>
      <c r="E258" s="10"/>
      <c r="F258" s="2"/>
      <c r="G258" s="8"/>
      <c r="H258" s="53"/>
      <c r="I258" s="43" t="s">
        <v>20</v>
      </c>
      <c r="J258" s="28">
        <v>507266.35</v>
      </c>
      <c r="K258" s="32" t="s">
        <v>92</v>
      </c>
    </row>
    <row r="259" spans="1:11" ht="38.25" x14ac:dyDescent="0.2">
      <c r="A259" s="11"/>
      <c r="B259" s="11"/>
      <c r="C259" s="2"/>
      <c r="D259" s="49"/>
      <c r="E259" s="10"/>
      <c r="F259" s="2"/>
      <c r="G259" s="8"/>
      <c r="H259" s="53"/>
      <c r="I259" s="25" t="s">
        <v>96</v>
      </c>
      <c r="J259" s="28">
        <v>21005.62</v>
      </c>
      <c r="K259" s="32" t="s">
        <v>156</v>
      </c>
    </row>
    <row r="260" spans="1:11" ht="86.1" customHeight="1" x14ac:dyDescent="0.2">
      <c r="A260" s="11">
        <v>57</v>
      </c>
      <c r="B260" s="11">
        <v>2021</v>
      </c>
      <c r="C260" s="2" t="s">
        <v>148</v>
      </c>
      <c r="D260" s="49" t="s">
        <v>158</v>
      </c>
      <c r="E260" s="10" t="s">
        <v>31</v>
      </c>
      <c r="F260" s="2">
        <v>1039.0999999999999</v>
      </c>
      <c r="G260" s="8">
        <v>44742</v>
      </c>
      <c r="H260" s="53">
        <v>19660568.289999999</v>
      </c>
      <c r="I260" s="25" t="s">
        <v>15</v>
      </c>
      <c r="J260" s="28">
        <v>17467357.600000001</v>
      </c>
      <c r="K260" s="31" t="s">
        <v>159</v>
      </c>
    </row>
    <row r="261" spans="1:11" ht="101.85" customHeight="1" x14ac:dyDescent="0.2">
      <c r="A261" s="11"/>
      <c r="B261" s="11"/>
      <c r="C261" s="2"/>
      <c r="D261" s="49"/>
      <c r="E261" s="10"/>
      <c r="F261" s="2"/>
      <c r="G261" s="8"/>
      <c r="H261" s="53"/>
      <c r="I261" s="25" t="s">
        <v>17</v>
      </c>
      <c r="J261" s="28">
        <v>1132851.6499999999</v>
      </c>
      <c r="K261" s="32" t="s">
        <v>160</v>
      </c>
    </row>
    <row r="262" spans="1:11" ht="50.85" customHeight="1" x14ac:dyDescent="0.2">
      <c r="A262" s="11"/>
      <c r="B262" s="11"/>
      <c r="C262" s="2"/>
      <c r="D262" s="49"/>
      <c r="E262" s="10"/>
      <c r="F262" s="2"/>
      <c r="G262" s="8"/>
      <c r="H262" s="53"/>
      <c r="I262" s="43" t="s">
        <v>20</v>
      </c>
      <c r="J262" s="28">
        <v>896026.69</v>
      </c>
      <c r="K262" s="32" t="s">
        <v>92</v>
      </c>
    </row>
    <row r="263" spans="1:11" ht="38.25" x14ac:dyDescent="0.2">
      <c r="A263" s="11"/>
      <c r="B263" s="11"/>
      <c r="C263" s="2"/>
      <c r="D263" s="49"/>
      <c r="E263" s="10"/>
      <c r="F263" s="2"/>
      <c r="G263" s="8"/>
      <c r="H263" s="53"/>
      <c r="I263" s="25" t="s">
        <v>96</v>
      </c>
      <c r="J263" s="28">
        <v>22006</v>
      </c>
      <c r="K263" s="32" t="s">
        <v>161</v>
      </c>
    </row>
    <row r="264" spans="1:11" ht="91.5" customHeight="1" x14ac:dyDescent="0.2">
      <c r="A264" s="11"/>
      <c r="B264" s="11"/>
      <c r="C264" s="2"/>
      <c r="D264" s="49"/>
      <c r="E264" s="10"/>
      <c r="F264" s="2"/>
      <c r="G264" s="8"/>
      <c r="H264" s="53"/>
      <c r="I264" s="43" t="s">
        <v>93</v>
      </c>
      <c r="J264" s="28">
        <v>140199.07999999999</v>
      </c>
      <c r="K264" s="44" t="s">
        <v>162</v>
      </c>
    </row>
    <row r="265" spans="1:11" ht="50.25" customHeight="1" x14ac:dyDescent="0.2">
      <c r="A265" s="11"/>
      <c r="B265" s="11"/>
      <c r="C265" s="2"/>
      <c r="D265" s="49"/>
      <c r="E265" s="10"/>
      <c r="F265" s="2"/>
      <c r="G265" s="8"/>
      <c r="H265" s="53"/>
      <c r="I265" s="25" t="s">
        <v>22</v>
      </c>
      <c r="J265" s="28">
        <v>2127.27</v>
      </c>
      <c r="K265" s="32" t="s">
        <v>163</v>
      </c>
    </row>
    <row r="266" spans="1:11" ht="58.9" customHeight="1" x14ac:dyDescent="0.2">
      <c r="A266" s="11">
        <v>58</v>
      </c>
      <c r="B266" s="11">
        <v>2021</v>
      </c>
      <c r="C266" s="2" t="s">
        <v>148</v>
      </c>
      <c r="D266" s="49" t="s">
        <v>164</v>
      </c>
      <c r="E266" s="10" t="s">
        <v>31</v>
      </c>
      <c r="F266" s="2">
        <v>344</v>
      </c>
      <c r="G266" s="8">
        <v>44742</v>
      </c>
      <c r="H266" s="53">
        <v>2724828.38</v>
      </c>
      <c r="I266" s="25" t="s">
        <v>15</v>
      </c>
      <c r="J266" s="28">
        <f>2317518.86+70897.53+18611.32</f>
        <v>2407027.7099999995</v>
      </c>
      <c r="K266" s="31" t="s">
        <v>155</v>
      </c>
    </row>
    <row r="267" spans="1:11" ht="73.349999999999994" customHeight="1" x14ac:dyDescent="0.2">
      <c r="A267" s="11"/>
      <c r="B267" s="11"/>
      <c r="C267" s="2"/>
      <c r="D267" s="49"/>
      <c r="E267" s="10"/>
      <c r="F267" s="2"/>
      <c r="G267" s="8"/>
      <c r="H267" s="53"/>
      <c r="I267" s="25" t="s">
        <v>17</v>
      </c>
      <c r="J267" s="28">
        <f>83851.58+8006.58</f>
        <v>91858.16</v>
      </c>
      <c r="K267" s="32" t="s">
        <v>151</v>
      </c>
    </row>
    <row r="268" spans="1:11" ht="50.25" customHeight="1" x14ac:dyDescent="0.2">
      <c r="A268" s="11"/>
      <c r="B268" s="11"/>
      <c r="C268" s="2"/>
      <c r="D268" s="49"/>
      <c r="E268" s="10"/>
      <c r="F268" s="2"/>
      <c r="G268" s="8"/>
      <c r="H268" s="53"/>
      <c r="I268" s="43" t="s">
        <v>20</v>
      </c>
      <c r="J268" s="28">
        <v>216958.38</v>
      </c>
      <c r="K268" s="32" t="s">
        <v>92</v>
      </c>
    </row>
    <row r="269" spans="1:11" ht="38.25" x14ac:dyDescent="0.2">
      <c r="A269" s="11"/>
      <c r="B269" s="11"/>
      <c r="C269" s="2"/>
      <c r="D269" s="49"/>
      <c r="E269" s="10"/>
      <c r="F269" s="2"/>
      <c r="G269" s="8"/>
      <c r="H269" s="53"/>
      <c r="I269" s="25" t="s">
        <v>96</v>
      </c>
      <c r="J269" s="28">
        <v>8984.1299999999992</v>
      </c>
      <c r="K269" s="32" t="s">
        <v>156</v>
      </c>
    </row>
    <row r="270" spans="1:11" ht="58.9" customHeight="1" x14ac:dyDescent="0.2">
      <c r="A270" s="11">
        <v>59</v>
      </c>
      <c r="B270" s="11">
        <v>2021</v>
      </c>
      <c r="C270" s="2" t="s">
        <v>148</v>
      </c>
      <c r="D270" s="49" t="s">
        <v>165</v>
      </c>
      <c r="E270" s="10" t="s">
        <v>31</v>
      </c>
      <c r="F270" s="54">
        <v>964.5</v>
      </c>
      <c r="G270" s="8">
        <v>44742</v>
      </c>
      <c r="H270" s="53">
        <v>6632599.9400000004</v>
      </c>
      <c r="I270" s="25" t="s">
        <v>15</v>
      </c>
      <c r="J270" s="28">
        <f>5490594.04+198781.02+52182.03</f>
        <v>5741557.0899999999</v>
      </c>
      <c r="K270" s="31" t="s">
        <v>155</v>
      </c>
    </row>
    <row r="271" spans="1:11" ht="71.849999999999994" customHeight="1" x14ac:dyDescent="0.2">
      <c r="A271" s="11"/>
      <c r="B271" s="11"/>
      <c r="C271" s="2"/>
      <c r="D271" s="49"/>
      <c r="E271" s="10"/>
      <c r="F271" s="54"/>
      <c r="G271" s="8"/>
      <c r="H271" s="53"/>
      <c r="I271" s="25" t="s">
        <v>17</v>
      </c>
      <c r="J271" s="28">
        <f>235101.31+22448.67</f>
        <v>257549.97999999998</v>
      </c>
      <c r="K271" s="32" t="s">
        <v>151</v>
      </c>
    </row>
    <row r="272" spans="1:11" ht="49.5" customHeight="1" x14ac:dyDescent="0.2">
      <c r="A272" s="11"/>
      <c r="B272" s="11"/>
      <c r="C272" s="2"/>
      <c r="D272" s="49"/>
      <c r="E272" s="10"/>
      <c r="F272" s="54"/>
      <c r="G272" s="8"/>
      <c r="H272" s="53"/>
      <c r="I272" s="43" t="s">
        <v>20</v>
      </c>
      <c r="J272" s="28">
        <v>608303.35999999999</v>
      </c>
      <c r="K272" s="32" t="s">
        <v>92</v>
      </c>
    </row>
    <row r="273" spans="1:11" ht="38.25" x14ac:dyDescent="0.2">
      <c r="A273" s="11"/>
      <c r="B273" s="11"/>
      <c r="C273" s="2"/>
      <c r="D273" s="49"/>
      <c r="E273" s="10"/>
      <c r="F273" s="54"/>
      <c r="G273" s="8"/>
      <c r="H273" s="53"/>
      <c r="I273" s="25" t="s">
        <v>96</v>
      </c>
      <c r="J273" s="28">
        <v>25189.51</v>
      </c>
      <c r="K273" s="32" t="s">
        <v>156</v>
      </c>
    </row>
    <row r="274" spans="1:11" ht="76.7" customHeight="1" x14ac:dyDescent="0.2">
      <c r="A274" s="11">
        <v>60</v>
      </c>
      <c r="B274" s="11">
        <v>2021</v>
      </c>
      <c r="C274" s="2" t="s">
        <v>148</v>
      </c>
      <c r="D274" s="49" t="s">
        <v>166</v>
      </c>
      <c r="E274" s="10" t="s">
        <v>31</v>
      </c>
      <c r="F274" s="2">
        <v>586.5</v>
      </c>
      <c r="G274" s="8">
        <v>44742</v>
      </c>
      <c r="H274" s="51">
        <v>8641403.1699999999</v>
      </c>
      <c r="I274" s="25" t="s">
        <v>15</v>
      </c>
      <c r="J274" s="28">
        <v>8049471.5199999996</v>
      </c>
      <c r="K274" s="31" t="s">
        <v>167</v>
      </c>
    </row>
    <row r="275" spans="1:11" ht="70.5" customHeight="1" x14ac:dyDescent="0.2">
      <c r="A275" s="11"/>
      <c r="B275" s="11"/>
      <c r="C275" s="2"/>
      <c r="D275" s="49"/>
      <c r="E275" s="10"/>
      <c r="F275" s="2"/>
      <c r="G275" s="8"/>
      <c r="H275" s="51"/>
      <c r="I275" s="25" t="s">
        <v>17</v>
      </c>
      <c r="J275" s="28">
        <v>156612.82</v>
      </c>
      <c r="K275" s="32" t="s">
        <v>151</v>
      </c>
    </row>
    <row r="276" spans="1:11" ht="50.25" customHeight="1" x14ac:dyDescent="0.2">
      <c r="A276" s="11"/>
      <c r="B276" s="11"/>
      <c r="C276" s="2"/>
      <c r="D276" s="49"/>
      <c r="E276" s="10"/>
      <c r="F276" s="2"/>
      <c r="G276" s="8"/>
      <c r="H276" s="51"/>
      <c r="I276" s="43" t="s">
        <v>20</v>
      </c>
      <c r="J276" s="28">
        <v>369901.42</v>
      </c>
      <c r="K276" s="32" t="s">
        <v>92</v>
      </c>
    </row>
    <row r="277" spans="1:11" ht="38.25" x14ac:dyDescent="0.2">
      <c r="A277" s="11"/>
      <c r="B277" s="11"/>
      <c r="C277" s="2"/>
      <c r="D277" s="49"/>
      <c r="E277" s="10"/>
      <c r="F277" s="2"/>
      <c r="G277" s="8"/>
      <c r="H277" s="51"/>
      <c r="I277" s="25" t="s">
        <v>96</v>
      </c>
      <c r="J277" s="28">
        <v>65417.41</v>
      </c>
      <c r="K277" s="32" t="s">
        <v>168</v>
      </c>
    </row>
    <row r="278" spans="1:11" ht="58.9" customHeight="1" x14ac:dyDescent="0.2">
      <c r="A278" s="11">
        <v>61</v>
      </c>
      <c r="B278" s="11">
        <v>2021</v>
      </c>
      <c r="C278" s="2" t="s">
        <v>148</v>
      </c>
      <c r="D278" s="49" t="s">
        <v>169</v>
      </c>
      <c r="E278" s="10" t="s">
        <v>31</v>
      </c>
      <c r="F278" s="2">
        <v>891.6</v>
      </c>
      <c r="G278" s="8">
        <v>44742</v>
      </c>
      <c r="H278" s="51">
        <v>8422283.7599999998</v>
      </c>
      <c r="I278" s="25" t="s">
        <v>15</v>
      </c>
      <c r="J278" s="28">
        <f>7366594.33+183756.51+48237.95</f>
        <v>7598588.79</v>
      </c>
      <c r="K278" s="31" t="s">
        <v>155</v>
      </c>
    </row>
    <row r="279" spans="1:11" ht="51" x14ac:dyDescent="0.2">
      <c r="A279" s="11"/>
      <c r="B279" s="11"/>
      <c r="C279" s="2"/>
      <c r="D279" s="49"/>
      <c r="E279" s="10"/>
      <c r="F279" s="2"/>
      <c r="G279" s="8"/>
      <c r="H279" s="51"/>
      <c r="I279" s="25" t="s">
        <v>17</v>
      </c>
      <c r="J279" s="28">
        <f>217331.6+20751.93</f>
        <v>238083.53</v>
      </c>
      <c r="K279" s="32" t="s">
        <v>151</v>
      </c>
    </row>
    <row r="280" spans="1:11" ht="38.25" x14ac:dyDescent="0.2">
      <c r="A280" s="11"/>
      <c r="B280" s="11"/>
      <c r="C280" s="2"/>
      <c r="D280" s="49"/>
      <c r="E280" s="10"/>
      <c r="F280" s="2"/>
      <c r="G280" s="8"/>
      <c r="H280" s="51"/>
      <c r="I280" s="43" t="s">
        <v>20</v>
      </c>
      <c r="J280" s="28">
        <v>562325.84</v>
      </c>
      <c r="K280" s="32" t="s">
        <v>92</v>
      </c>
    </row>
    <row r="281" spans="1:11" ht="38.25" x14ac:dyDescent="0.2">
      <c r="A281" s="11"/>
      <c r="B281" s="11"/>
      <c r="C281" s="2"/>
      <c r="D281" s="49"/>
      <c r="E281" s="10"/>
      <c r="F281" s="2"/>
      <c r="G281" s="8"/>
      <c r="H281" s="51"/>
      <c r="I281" s="25" t="s">
        <v>96</v>
      </c>
      <c r="J281" s="28">
        <v>23285.599999999999</v>
      </c>
      <c r="K281" s="32" t="s">
        <v>156</v>
      </c>
    </row>
    <row r="282" spans="1:11" ht="47.85" customHeight="1" x14ac:dyDescent="0.2">
      <c r="A282" s="11">
        <v>62</v>
      </c>
      <c r="B282" s="11">
        <v>2021</v>
      </c>
      <c r="C282" s="2" t="s">
        <v>148</v>
      </c>
      <c r="D282" s="49" t="s">
        <v>170</v>
      </c>
      <c r="E282" s="10" t="s">
        <v>31</v>
      </c>
      <c r="F282" s="2">
        <v>222</v>
      </c>
      <c r="G282" s="8">
        <v>44742</v>
      </c>
      <c r="H282" s="53">
        <v>1562729.29</v>
      </c>
      <c r="I282" s="25" t="s">
        <v>15</v>
      </c>
      <c r="J282" s="28">
        <v>1338673.33</v>
      </c>
      <c r="K282" s="31" t="s">
        <v>167</v>
      </c>
    </row>
    <row r="283" spans="1:11" ht="51" x14ac:dyDescent="0.2">
      <c r="A283" s="11"/>
      <c r="B283" s="11"/>
      <c r="C283" s="2"/>
      <c r="D283" s="49"/>
      <c r="E283" s="10"/>
      <c r="F283" s="2"/>
      <c r="G283" s="8"/>
      <c r="H283" s="53"/>
      <c r="I283" s="25" t="s">
        <v>17</v>
      </c>
      <c r="J283" s="28">
        <v>59280.55</v>
      </c>
      <c r="K283" s="32" t="s">
        <v>151</v>
      </c>
    </row>
    <row r="284" spans="1:11" ht="38.25" x14ac:dyDescent="0.2">
      <c r="A284" s="11"/>
      <c r="B284" s="11"/>
      <c r="C284" s="2"/>
      <c r="D284" s="49"/>
      <c r="E284" s="10"/>
      <c r="F284" s="2"/>
      <c r="G284" s="8"/>
      <c r="H284" s="53"/>
      <c r="I284" s="43" t="s">
        <v>20</v>
      </c>
      <c r="J284" s="28">
        <v>140013.84</v>
      </c>
      <c r="K284" s="32" t="s">
        <v>92</v>
      </c>
    </row>
    <row r="285" spans="1:11" ht="38.25" x14ac:dyDescent="0.2">
      <c r="A285" s="11"/>
      <c r="B285" s="11"/>
      <c r="C285" s="2"/>
      <c r="D285" s="49"/>
      <c r="E285" s="10"/>
      <c r="F285" s="2"/>
      <c r="G285" s="8"/>
      <c r="H285" s="53"/>
      <c r="I285" s="25" t="s">
        <v>96</v>
      </c>
      <c r="J285" s="28">
        <v>24761.57</v>
      </c>
      <c r="K285" s="32" t="s">
        <v>168</v>
      </c>
    </row>
    <row r="286" spans="1:11" ht="47.85" customHeight="1" x14ac:dyDescent="0.2">
      <c r="A286" s="11">
        <v>63</v>
      </c>
      <c r="B286" s="11">
        <v>2021</v>
      </c>
      <c r="C286" s="2" t="s">
        <v>148</v>
      </c>
      <c r="D286" s="49" t="s">
        <v>171</v>
      </c>
      <c r="E286" s="10" t="s">
        <v>31</v>
      </c>
      <c r="F286" s="2">
        <v>410.78500000000003</v>
      </c>
      <c r="G286" s="8">
        <v>44742</v>
      </c>
      <c r="H286" s="53">
        <v>2616669.87</v>
      </c>
      <c r="I286" s="25" t="s">
        <v>15</v>
      </c>
      <c r="J286" s="28">
        <v>2202080.54</v>
      </c>
      <c r="K286" s="31" t="s">
        <v>167</v>
      </c>
    </row>
    <row r="287" spans="1:11" ht="51" x14ac:dyDescent="0.2">
      <c r="A287" s="11"/>
      <c r="B287" s="11"/>
      <c r="C287" s="2"/>
      <c r="D287" s="49"/>
      <c r="E287" s="10"/>
      <c r="F287" s="2"/>
      <c r="G287" s="8"/>
      <c r="H287" s="53"/>
      <c r="I287" s="25" t="s">
        <v>17</v>
      </c>
      <c r="J287" s="28">
        <v>109691.72</v>
      </c>
      <c r="K287" s="32" t="s">
        <v>151</v>
      </c>
    </row>
    <row r="288" spans="1:11" ht="38.25" x14ac:dyDescent="0.2">
      <c r="A288" s="11"/>
      <c r="B288" s="11"/>
      <c r="C288" s="2"/>
      <c r="D288" s="49"/>
      <c r="E288" s="10"/>
      <c r="F288" s="2"/>
      <c r="G288" s="8"/>
      <c r="H288" s="53"/>
      <c r="I288" s="43" t="s">
        <v>20</v>
      </c>
      <c r="J288" s="28">
        <v>259079.21</v>
      </c>
      <c r="K288" s="32" t="s">
        <v>92</v>
      </c>
    </row>
    <row r="289" spans="1:11" ht="38.25" x14ac:dyDescent="0.2">
      <c r="A289" s="11"/>
      <c r="B289" s="11"/>
      <c r="C289" s="2"/>
      <c r="D289" s="49"/>
      <c r="E289" s="10"/>
      <c r="F289" s="2"/>
      <c r="G289" s="8"/>
      <c r="H289" s="53"/>
      <c r="I289" s="25" t="s">
        <v>96</v>
      </c>
      <c r="J289" s="28">
        <v>45818.400000000001</v>
      </c>
      <c r="K289" s="32" t="s">
        <v>168</v>
      </c>
    </row>
    <row r="290" spans="1:11" ht="47.85" customHeight="1" x14ac:dyDescent="0.2">
      <c r="A290" s="11">
        <v>64</v>
      </c>
      <c r="B290" s="11">
        <v>2021</v>
      </c>
      <c r="C290" s="2" t="s">
        <v>148</v>
      </c>
      <c r="D290" s="49" t="s">
        <v>172</v>
      </c>
      <c r="E290" s="10" t="s">
        <v>31</v>
      </c>
      <c r="F290" s="55">
        <v>501.8</v>
      </c>
      <c r="G290" s="8">
        <v>44742</v>
      </c>
      <c r="H290" s="53">
        <v>4512425.7699999996</v>
      </c>
      <c r="I290" s="25" t="s">
        <v>15</v>
      </c>
      <c r="J290" s="28">
        <v>4005978.54</v>
      </c>
      <c r="K290" s="31" t="s">
        <v>167</v>
      </c>
    </row>
    <row r="291" spans="1:11" ht="51" x14ac:dyDescent="0.2">
      <c r="A291" s="11"/>
      <c r="B291" s="11"/>
      <c r="C291" s="2"/>
      <c r="D291" s="49"/>
      <c r="E291" s="10"/>
      <c r="F291" s="55"/>
      <c r="G291" s="8"/>
      <c r="H291" s="53"/>
      <c r="I291" s="25" t="s">
        <v>17</v>
      </c>
      <c r="J291" s="28">
        <v>133995.41</v>
      </c>
      <c r="K291" s="32" t="s">
        <v>151</v>
      </c>
    </row>
    <row r="292" spans="1:11" ht="38.25" x14ac:dyDescent="0.2">
      <c r="A292" s="11"/>
      <c r="B292" s="11"/>
      <c r="C292" s="2"/>
      <c r="D292" s="49"/>
      <c r="E292" s="10"/>
      <c r="F292" s="55"/>
      <c r="G292" s="8"/>
      <c r="H292" s="53"/>
      <c r="I292" s="43" t="s">
        <v>20</v>
      </c>
      <c r="J292" s="28">
        <v>316481.73</v>
      </c>
      <c r="K292" s="32" t="s">
        <v>92</v>
      </c>
    </row>
    <row r="293" spans="1:11" ht="38.25" x14ac:dyDescent="0.2">
      <c r="A293" s="11"/>
      <c r="B293" s="11"/>
      <c r="C293" s="2"/>
      <c r="D293" s="49"/>
      <c r="E293" s="10"/>
      <c r="F293" s="55"/>
      <c r="G293" s="8"/>
      <c r="H293" s="53"/>
      <c r="I293" s="25" t="s">
        <v>96</v>
      </c>
      <c r="J293" s="28">
        <v>55970.09</v>
      </c>
      <c r="K293" s="32" t="s">
        <v>168</v>
      </c>
    </row>
    <row r="294" spans="1:11" ht="58.9" customHeight="1" x14ac:dyDescent="0.2">
      <c r="A294" s="11">
        <v>65</v>
      </c>
      <c r="B294" s="11">
        <v>2021</v>
      </c>
      <c r="C294" s="2" t="s">
        <v>148</v>
      </c>
      <c r="D294" s="49" t="s">
        <v>173</v>
      </c>
      <c r="E294" s="10" t="s">
        <v>31</v>
      </c>
      <c r="F294" s="2">
        <v>161</v>
      </c>
      <c r="G294" s="8">
        <v>44742</v>
      </c>
      <c r="H294" s="53">
        <v>1625812.91</v>
      </c>
      <c r="I294" s="25" t="s">
        <v>15</v>
      </c>
      <c r="J294" s="28">
        <f>1177888.48+63893.34+17548.62+216901.97</f>
        <v>1476232.4100000001</v>
      </c>
      <c r="K294" s="31" t="s">
        <v>150</v>
      </c>
    </row>
    <row r="295" spans="1:11" ht="51" x14ac:dyDescent="0.2">
      <c r="A295" s="11"/>
      <c r="B295" s="11"/>
      <c r="C295" s="2"/>
      <c r="D295" s="49"/>
      <c r="E295" s="10"/>
      <c r="F295" s="2"/>
      <c r="G295" s="8"/>
      <c r="H295" s="53"/>
      <c r="I295" s="25" t="s">
        <v>17</v>
      </c>
      <c r="J295" s="28">
        <f>39244.49+3747.26</f>
        <v>42991.75</v>
      </c>
      <c r="K295" s="32" t="s">
        <v>151</v>
      </c>
    </row>
    <row r="296" spans="1:11" ht="38.25" x14ac:dyDescent="0.2">
      <c r="A296" s="11"/>
      <c r="B296" s="11"/>
      <c r="C296" s="2"/>
      <c r="D296" s="49"/>
      <c r="E296" s="10"/>
      <c r="F296" s="2"/>
      <c r="G296" s="8"/>
      <c r="H296" s="53"/>
      <c r="I296" s="43" t="s">
        <v>20</v>
      </c>
      <c r="J296" s="28">
        <v>101541.57</v>
      </c>
      <c r="K296" s="32" t="s">
        <v>92</v>
      </c>
    </row>
    <row r="297" spans="1:11" ht="38.25" x14ac:dyDescent="0.2">
      <c r="A297" s="11"/>
      <c r="B297" s="11"/>
      <c r="C297" s="2"/>
      <c r="D297" s="49" t="e">
        <f>#REF!</f>
        <v>#REF!</v>
      </c>
      <c r="E297" s="10"/>
      <c r="F297" s="2"/>
      <c r="G297" s="8"/>
      <c r="H297" s="53"/>
      <c r="I297" s="25" t="s">
        <v>96</v>
      </c>
      <c r="J297" s="28">
        <v>5047.18</v>
      </c>
      <c r="K297" s="32" t="s">
        <v>152</v>
      </c>
    </row>
    <row r="298" spans="1:11" ht="47.85" customHeight="1" x14ac:dyDescent="0.2">
      <c r="A298" s="11">
        <v>66</v>
      </c>
      <c r="B298" s="11">
        <v>2021</v>
      </c>
      <c r="C298" s="2" t="s">
        <v>148</v>
      </c>
      <c r="D298" s="49" t="s">
        <v>174</v>
      </c>
      <c r="E298" s="10" t="s">
        <v>31</v>
      </c>
      <c r="F298" s="2">
        <v>494.85</v>
      </c>
      <c r="G298" s="8">
        <v>44742</v>
      </c>
      <c r="H298" s="53">
        <v>4391900.46</v>
      </c>
      <c r="I298" s="25" t="s">
        <v>15</v>
      </c>
      <c r="J298" s="28">
        <v>3892467.6</v>
      </c>
      <c r="K298" s="31" t="s">
        <v>167</v>
      </c>
    </row>
    <row r="299" spans="1:11" ht="51" x14ac:dyDescent="0.2">
      <c r="A299" s="11"/>
      <c r="B299" s="11"/>
      <c r="C299" s="2"/>
      <c r="D299" s="49"/>
      <c r="E299" s="10"/>
      <c r="F299" s="2"/>
      <c r="G299" s="8"/>
      <c r="H299" s="53"/>
      <c r="I299" s="25" t="s">
        <v>17</v>
      </c>
      <c r="J299" s="28">
        <v>132139.56</v>
      </c>
      <c r="K299" s="32" t="s">
        <v>151</v>
      </c>
    </row>
    <row r="300" spans="1:11" ht="38.25" x14ac:dyDescent="0.2">
      <c r="A300" s="11"/>
      <c r="B300" s="11"/>
      <c r="C300" s="2"/>
      <c r="D300" s="49"/>
      <c r="E300" s="10"/>
      <c r="F300" s="2"/>
      <c r="G300" s="8"/>
      <c r="H300" s="53"/>
      <c r="I300" s="43" t="s">
        <v>20</v>
      </c>
      <c r="J300" s="28">
        <v>312098.40999999997</v>
      </c>
      <c r="K300" s="32" t="s">
        <v>92</v>
      </c>
    </row>
    <row r="301" spans="1:11" ht="38.25" x14ac:dyDescent="0.2">
      <c r="A301" s="11"/>
      <c r="B301" s="11"/>
      <c r="C301" s="2"/>
      <c r="D301" s="49"/>
      <c r="E301" s="10"/>
      <c r="F301" s="2"/>
      <c r="G301" s="8"/>
      <c r="H301" s="53"/>
      <c r="I301" s="25" t="s">
        <v>96</v>
      </c>
      <c r="J301" s="28">
        <v>55194.89</v>
      </c>
      <c r="K301" s="32" t="s">
        <v>168</v>
      </c>
    </row>
    <row r="302" spans="1:11" ht="47.85" customHeight="1" x14ac:dyDescent="0.2">
      <c r="A302" s="11">
        <v>67</v>
      </c>
      <c r="B302" s="11">
        <v>2021</v>
      </c>
      <c r="C302" s="2" t="s">
        <v>148</v>
      </c>
      <c r="D302" s="49" t="s">
        <v>175</v>
      </c>
      <c r="E302" s="10" t="s">
        <v>31</v>
      </c>
      <c r="F302" s="2">
        <v>986.2</v>
      </c>
      <c r="G302" s="8">
        <v>44742</v>
      </c>
      <c r="H302" s="53">
        <v>8009505.3499999996</v>
      </c>
      <c r="I302" s="25" t="s">
        <v>15</v>
      </c>
      <c r="J302" s="28">
        <v>7016499.5300000003</v>
      </c>
      <c r="K302" s="31" t="s">
        <v>167</v>
      </c>
    </row>
    <row r="303" spans="1:11" ht="51" x14ac:dyDescent="0.2">
      <c r="A303" s="11"/>
      <c r="B303" s="11"/>
      <c r="C303" s="2"/>
      <c r="D303" s="49"/>
      <c r="E303" s="10"/>
      <c r="F303" s="2"/>
      <c r="G303" s="8"/>
      <c r="H303" s="53"/>
      <c r="I303" s="25" t="s">
        <v>17</v>
      </c>
      <c r="J303" s="28">
        <v>261017.02</v>
      </c>
      <c r="K303" s="32" t="s">
        <v>151</v>
      </c>
    </row>
    <row r="304" spans="1:11" ht="38.25" x14ac:dyDescent="0.2">
      <c r="A304" s="11"/>
      <c r="B304" s="11"/>
      <c r="C304" s="2"/>
      <c r="D304" s="49"/>
      <c r="E304" s="10"/>
      <c r="F304" s="2"/>
      <c r="G304" s="8"/>
      <c r="H304" s="53"/>
      <c r="I304" s="43" t="s">
        <v>20</v>
      </c>
      <c r="J304" s="28">
        <v>621989.4</v>
      </c>
      <c r="K304" s="32" t="s">
        <v>92</v>
      </c>
    </row>
    <row r="305" spans="1:11" ht="38.25" x14ac:dyDescent="0.2">
      <c r="A305" s="11"/>
      <c r="B305" s="11"/>
      <c r="C305" s="2"/>
      <c r="D305" s="49"/>
      <c r="E305" s="10"/>
      <c r="F305" s="2"/>
      <c r="G305" s="8"/>
      <c r="H305" s="53"/>
      <c r="I305" s="25" t="s">
        <v>96</v>
      </c>
      <c r="J305" s="28">
        <v>109999.4</v>
      </c>
      <c r="K305" s="32" t="s">
        <v>168</v>
      </c>
    </row>
    <row r="306" spans="1:11" ht="58.9" customHeight="1" x14ac:dyDescent="0.2">
      <c r="A306" s="11">
        <v>68</v>
      </c>
      <c r="B306" s="11">
        <v>2021</v>
      </c>
      <c r="C306" s="2" t="s">
        <v>148</v>
      </c>
      <c r="D306" s="49" t="s">
        <v>176</v>
      </c>
      <c r="E306" s="10" t="s">
        <v>31</v>
      </c>
      <c r="F306" s="2">
        <v>558</v>
      </c>
      <c r="G306" s="8">
        <v>44742</v>
      </c>
      <c r="H306" s="53">
        <v>4705513.16</v>
      </c>
      <c r="I306" s="25" t="s">
        <v>15</v>
      </c>
      <c r="J306" s="28">
        <f>3255954.36+221444+60820.67+648872.28</f>
        <v>4187091.3099999996</v>
      </c>
      <c r="K306" s="31" t="s">
        <v>150</v>
      </c>
    </row>
    <row r="307" spans="1:11" ht="51" x14ac:dyDescent="0.2">
      <c r="A307" s="11"/>
      <c r="B307" s="11"/>
      <c r="C307" s="2"/>
      <c r="D307" s="49"/>
      <c r="E307" s="10"/>
      <c r="F307" s="2"/>
      <c r="G307" s="8"/>
      <c r="H307" s="53"/>
      <c r="I307" s="25" t="s">
        <v>17</v>
      </c>
      <c r="J307" s="28">
        <f>136015.06+12987.41</f>
        <v>149002.47</v>
      </c>
      <c r="K307" s="32" t="s">
        <v>151</v>
      </c>
    </row>
    <row r="308" spans="1:11" ht="38.25" x14ac:dyDescent="0.2">
      <c r="A308" s="11"/>
      <c r="B308" s="11"/>
      <c r="C308" s="2"/>
      <c r="D308" s="49"/>
      <c r="E308" s="10"/>
      <c r="F308" s="2"/>
      <c r="G308" s="8"/>
      <c r="H308" s="53"/>
      <c r="I308" s="43" t="s">
        <v>20</v>
      </c>
      <c r="J308" s="28">
        <v>351926.66</v>
      </c>
      <c r="K308" s="32" t="s">
        <v>92</v>
      </c>
    </row>
    <row r="309" spans="1:11" ht="38.25" x14ac:dyDescent="0.2">
      <c r="A309" s="11"/>
      <c r="B309" s="11"/>
      <c r="C309" s="2"/>
      <c r="D309" s="49"/>
      <c r="E309" s="10"/>
      <c r="F309" s="2"/>
      <c r="G309" s="8"/>
      <c r="H309" s="53"/>
      <c r="I309" s="25" t="s">
        <v>96</v>
      </c>
      <c r="J309" s="28">
        <v>17492.72</v>
      </c>
      <c r="K309" s="32" t="s">
        <v>152</v>
      </c>
    </row>
    <row r="310" spans="1:11" ht="58.9" customHeight="1" x14ac:dyDescent="0.2">
      <c r="A310" s="11">
        <v>69</v>
      </c>
      <c r="B310" s="11">
        <v>2021</v>
      </c>
      <c r="C310" s="2" t="s">
        <v>148</v>
      </c>
      <c r="D310" s="49" t="s">
        <v>177</v>
      </c>
      <c r="E310" s="10" t="s">
        <v>31</v>
      </c>
      <c r="F310" s="2">
        <v>514.45000000000005</v>
      </c>
      <c r="G310" s="8">
        <v>44742</v>
      </c>
      <c r="H310" s="53">
        <v>9903874.9399999995</v>
      </c>
      <c r="I310" s="25" t="s">
        <v>15</v>
      </c>
      <c r="J310" s="28">
        <f>9294745.93+106026.85+27833.12</f>
        <v>9428605.8999999985</v>
      </c>
      <c r="K310" s="31" t="s">
        <v>155</v>
      </c>
    </row>
    <row r="311" spans="1:11" ht="51" x14ac:dyDescent="0.2">
      <c r="A311" s="11"/>
      <c r="B311" s="11"/>
      <c r="C311" s="2"/>
      <c r="D311" s="49"/>
      <c r="E311" s="10"/>
      <c r="F311" s="2"/>
      <c r="G311" s="8"/>
      <c r="H311" s="53"/>
      <c r="I311" s="25" t="s">
        <v>17</v>
      </c>
      <c r="J311" s="28">
        <f>125399.55+11973.79</f>
        <v>137373.34</v>
      </c>
      <c r="K311" s="32" t="s">
        <v>151</v>
      </c>
    </row>
    <row r="312" spans="1:11" ht="38.25" x14ac:dyDescent="0.2">
      <c r="A312" s="11"/>
      <c r="B312" s="11"/>
      <c r="C312" s="2"/>
      <c r="D312" s="49" t="e">
        <f>#REF!</f>
        <v>#REF!</v>
      </c>
      <c r="E312" s="10"/>
      <c r="F312" s="2"/>
      <c r="G312" s="8"/>
      <c r="H312" s="53"/>
      <c r="I312" s="43" t="s">
        <v>20</v>
      </c>
      <c r="J312" s="28">
        <v>324459.99</v>
      </c>
      <c r="K312" s="32" t="s">
        <v>92</v>
      </c>
    </row>
    <row r="313" spans="1:11" ht="38.25" x14ac:dyDescent="0.2">
      <c r="A313" s="11"/>
      <c r="B313" s="11"/>
      <c r="C313" s="2"/>
      <c r="D313" s="49"/>
      <c r="E313" s="10"/>
      <c r="F313" s="2"/>
      <c r="G313" s="8"/>
      <c r="H313" s="53"/>
      <c r="I313" s="25" t="s">
        <v>96</v>
      </c>
      <c r="J313" s="28">
        <v>13435.71</v>
      </c>
      <c r="K313" s="32" t="s">
        <v>156</v>
      </c>
    </row>
    <row r="314" spans="1:11" ht="58.9" customHeight="1" x14ac:dyDescent="0.2">
      <c r="A314" s="11">
        <v>70</v>
      </c>
      <c r="B314" s="11">
        <v>2021</v>
      </c>
      <c r="C314" s="2" t="s">
        <v>148</v>
      </c>
      <c r="D314" s="49" t="s">
        <v>178</v>
      </c>
      <c r="E314" s="10" t="s">
        <v>31</v>
      </c>
      <c r="F314" s="2">
        <v>245</v>
      </c>
      <c r="G314" s="8">
        <v>44742</v>
      </c>
      <c r="H314" s="53">
        <v>4051707.56</v>
      </c>
      <c r="I314" s="25" t="s">
        <v>15</v>
      </c>
      <c r="J314" s="28">
        <f>3095874.52+97229+26704.42+604277.1</f>
        <v>3824085.04</v>
      </c>
      <c r="K314" s="31" t="s">
        <v>150</v>
      </c>
    </row>
    <row r="315" spans="1:11" ht="51" x14ac:dyDescent="0.2">
      <c r="A315" s="11"/>
      <c r="B315" s="11"/>
      <c r="C315" s="2"/>
      <c r="D315" s="49"/>
      <c r="E315" s="10"/>
      <c r="F315" s="2"/>
      <c r="G315" s="8"/>
      <c r="H315" s="53"/>
      <c r="I315" s="25" t="s">
        <v>17</v>
      </c>
      <c r="J315" s="28">
        <f>59719.88+5702.36</f>
        <v>65422.239999999998</v>
      </c>
      <c r="K315" s="32" t="s">
        <v>151</v>
      </c>
    </row>
    <row r="316" spans="1:11" ht="38.25" x14ac:dyDescent="0.2">
      <c r="A316" s="11"/>
      <c r="B316" s="11"/>
      <c r="C316" s="2"/>
      <c r="D316" s="49"/>
      <c r="E316" s="10"/>
      <c r="F316" s="2"/>
      <c r="G316" s="8"/>
      <c r="H316" s="53"/>
      <c r="I316" s="43" t="s">
        <v>20</v>
      </c>
      <c r="J316" s="28">
        <v>154519.78</v>
      </c>
      <c r="K316" s="32" t="s">
        <v>92</v>
      </c>
    </row>
    <row r="317" spans="1:11" ht="38.25" x14ac:dyDescent="0.2">
      <c r="A317" s="11"/>
      <c r="B317" s="11"/>
      <c r="C317" s="2"/>
      <c r="D317" s="49"/>
      <c r="E317" s="10"/>
      <c r="F317" s="2"/>
      <c r="G317" s="8"/>
      <c r="H317" s="53"/>
      <c r="I317" s="25" t="s">
        <v>96</v>
      </c>
      <c r="J317" s="28">
        <v>7680.5</v>
      </c>
      <c r="K317" s="32" t="s">
        <v>152</v>
      </c>
    </row>
    <row r="318" spans="1:11" ht="47.85" customHeight="1" x14ac:dyDescent="0.2">
      <c r="A318" s="11">
        <v>71</v>
      </c>
      <c r="B318" s="11">
        <v>2021</v>
      </c>
      <c r="C318" s="2" t="s">
        <v>148</v>
      </c>
      <c r="D318" s="49" t="s">
        <v>179</v>
      </c>
      <c r="E318" s="10" t="s">
        <v>31</v>
      </c>
      <c r="F318" s="54">
        <v>629.15499999999997</v>
      </c>
      <c r="G318" s="8">
        <v>44742</v>
      </c>
      <c r="H318" s="53">
        <v>4461825.63</v>
      </c>
      <c r="I318" s="25" t="s">
        <v>15</v>
      </c>
      <c r="J318" s="28">
        <v>3826843.95</v>
      </c>
      <c r="K318" s="31" t="s">
        <v>167</v>
      </c>
    </row>
    <row r="319" spans="1:11" ht="51" x14ac:dyDescent="0.2">
      <c r="A319" s="11"/>
      <c r="B319" s="11"/>
      <c r="C319" s="2"/>
      <c r="D319" s="49"/>
      <c r="E319" s="10"/>
      <c r="F319" s="54"/>
      <c r="G319" s="8"/>
      <c r="H319" s="53"/>
      <c r="I319" s="25" t="s">
        <v>17</v>
      </c>
      <c r="J319" s="28">
        <v>168002.96</v>
      </c>
      <c r="K319" s="32" t="s">
        <v>151</v>
      </c>
    </row>
    <row r="320" spans="1:11" ht="38.25" x14ac:dyDescent="0.2">
      <c r="A320" s="11"/>
      <c r="B320" s="11"/>
      <c r="C320" s="2"/>
      <c r="D320" s="49"/>
      <c r="E320" s="10"/>
      <c r="F320" s="54"/>
      <c r="G320" s="8"/>
      <c r="H320" s="53"/>
      <c r="I320" s="43" t="s">
        <v>20</v>
      </c>
      <c r="J320" s="28">
        <v>396803.63</v>
      </c>
      <c r="K320" s="32" t="s">
        <v>92</v>
      </c>
    </row>
    <row r="321" spans="1:11" ht="38.25" x14ac:dyDescent="0.2">
      <c r="A321" s="11"/>
      <c r="B321" s="11"/>
      <c r="C321" s="2"/>
      <c r="D321" s="49"/>
      <c r="E321" s="10"/>
      <c r="F321" s="54"/>
      <c r="G321" s="8"/>
      <c r="H321" s="53"/>
      <c r="I321" s="25" t="s">
        <v>96</v>
      </c>
      <c r="J321" s="28">
        <v>70175.09</v>
      </c>
      <c r="K321" s="32" t="s">
        <v>168</v>
      </c>
    </row>
    <row r="322" spans="1:11" ht="58.9" customHeight="1" x14ac:dyDescent="0.2">
      <c r="A322" s="11">
        <v>72</v>
      </c>
      <c r="B322" s="11">
        <v>2021</v>
      </c>
      <c r="C322" s="2" t="s">
        <v>148</v>
      </c>
      <c r="D322" s="49" t="s">
        <v>180</v>
      </c>
      <c r="E322" s="10" t="s">
        <v>31</v>
      </c>
      <c r="F322" s="56">
        <v>206</v>
      </c>
      <c r="G322" s="8">
        <v>44742</v>
      </c>
      <c r="H322" s="53">
        <v>2418694.37</v>
      </c>
      <c r="I322" s="25" t="s">
        <v>15</v>
      </c>
      <c r="J322" s="28">
        <f>1405765.81+81751.73+22453.51+717334.6</f>
        <v>2227305.65</v>
      </c>
      <c r="K322" s="31" t="s">
        <v>150</v>
      </c>
    </row>
    <row r="323" spans="1:11" ht="51" x14ac:dyDescent="0.2">
      <c r="A323" s="11"/>
      <c r="B323" s="11"/>
      <c r="C323" s="2"/>
      <c r="D323" s="49"/>
      <c r="E323" s="10"/>
      <c r="F323" s="56"/>
      <c r="G323" s="8"/>
      <c r="H323" s="53"/>
      <c r="I323" s="25" t="s">
        <v>17</v>
      </c>
      <c r="J323" s="28">
        <v>55008.08</v>
      </c>
      <c r="K323" s="32" t="s">
        <v>151</v>
      </c>
    </row>
    <row r="324" spans="1:11" ht="38.25" x14ac:dyDescent="0.2">
      <c r="A324" s="11"/>
      <c r="B324" s="11"/>
      <c r="C324" s="2"/>
      <c r="D324" s="49">
        <v>0</v>
      </c>
      <c r="E324" s="10"/>
      <c r="F324" s="56"/>
      <c r="G324" s="8"/>
      <c r="H324" s="53"/>
      <c r="I324" s="43" t="s">
        <v>20</v>
      </c>
      <c r="J324" s="28">
        <v>129922.75</v>
      </c>
      <c r="K324" s="32" t="s">
        <v>92</v>
      </c>
    </row>
    <row r="325" spans="1:11" ht="38.25" x14ac:dyDescent="0.2">
      <c r="A325" s="11"/>
      <c r="B325" s="11"/>
      <c r="C325" s="2"/>
      <c r="D325" s="49"/>
      <c r="E325" s="10"/>
      <c r="F325" s="56"/>
      <c r="G325" s="8"/>
      <c r="H325" s="53"/>
      <c r="I325" s="25" t="s">
        <v>96</v>
      </c>
      <c r="J325" s="28">
        <v>6457.89</v>
      </c>
      <c r="K325" s="32" t="s">
        <v>152</v>
      </c>
    </row>
    <row r="326" spans="1:11" ht="47.85" customHeight="1" x14ac:dyDescent="0.2">
      <c r="A326" s="11">
        <v>73</v>
      </c>
      <c r="B326" s="11">
        <v>2021</v>
      </c>
      <c r="C326" s="2" t="s">
        <v>148</v>
      </c>
      <c r="D326" s="49" t="s">
        <v>181</v>
      </c>
      <c r="E326" s="10" t="s">
        <v>31</v>
      </c>
      <c r="F326" s="52">
        <v>332.2</v>
      </c>
      <c r="G326" s="8">
        <v>44742</v>
      </c>
      <c r="H326" s="53">
        <v>2213324.58</v>
      </c>
      <c r="I326" s="25" t="s">
        <v>15</v>
      </c>
      <c r="J326" s="28">
        <v>1878048.04</v>
      </c>
      <c r="K326" s="31" t="s">
        <v>167</v>
      </c>
    </row>
    <row r="327" spans="1:11" ht="51" x14ac:dyDescent="0.2">
      <c r="A327" s="11"/>
      <c r="B327" s="11"/>
      <c r="C327" s="2"/>
      <c r="D327" s="49"/>
      <c r="E327" s="10"/>
      <c r="F327" s="52"/>
      <c r="G327" s="8"/>
      <c r="H327" s="53"/>
      <c r="I327" s="25" t="s">
        <v>17</v>
      </c>
      <c r="J327" s="28">
        <v>88707.199999999997</v>
      </c>
      <c r="K327" s="32" t="s">
        <v>151</v>
      </c>
    </row>
    <row r="328" spans="1:11" ht="38.25" x14ac:dyDescent="0.2">
      <c r="A328" s="11"/>
      <c r="B328" s="11"/>
      <c r="C328" s="2"/>
      <c r="D328" s="49"/>
      <c r="E328" s="10"/>
      <c r="F328" s="52"/>
      <c r="G328" s="8"/>
      <c r="H328" s="53"/>
      <c r="I328" s="43" t="s">
        <v>20</v>
      </c>
      <c r="J328" s="28">
        <v>209516.2</v>
      </c>
      <c r="K328" s="32" t="s">
        <v>92</v>
      </c>
    </row>
    <row r="329" spans="1:11" ht="38.25" x14ac:dyDescent="0.2">
      <c r="A329" s="11"/>
      <c r="B329" s="11"/>
      <c r="C329" s="2"/>
      <c r="D329" s="49"/>
      <c r="E329" s="10"/>
      <c r="F329" s="52"/>
      <c r="G329" s="8"/>
      <c r="H329" s="53"/>
      <c r="I329" s="25" t="s">
        <v>96</v>
      </c>
      <c r="J329" s="28">
        <v>37053.14</v>
      </c>
      <c r="K329" s="32" t="s">
        <v>168</v>
      </c>
    </row>
    <row r="330" spans="1:11" ht="58.9" customHeight="1" x14ac:dyDescent="0.2">
      <c r="A330" s="11">
        <v>74</v>
      </c>
      <c r="B330" s="11">
        <v>2021</v>
      </c>
      <c r="C330" s="2" t="s">
        <v>148</v>
      </c>
      <c r="D330" s="49" t="s">
        <v>182</v>
      </c>
      <c r="E330" s="10" t="s">
        <v>31</v>
      </c>
      <c r="F330" s="52">
        <v>745.9</v>
      </c>
      <c r="G330" s="8">
        <v>44742</v>
      </c>
      <c r="H330" s="53">
        <v>6603989.96</v>
      </c>
      <c r="I330" s="25" t="s">
        <v>15</v>
      </c>
      <c r="J330" s="28">
        <f>5720815.05+153728.11+40355.19</f>
        <v>5914898.3500000006</v>
      </c>
      <c r="K330" s="31" t="s">
        <v>155</v>
      </c>
    </row>
    <row r="331" spans="1:11" ht="51" x14ac:dyDescent="0.2">
      <c r="A331" s="11"/>
      <c r="B331" s="11"/>
      <c r="C331" s="2"/>
      <c r="D331" s="49"/>
      <c r="E331" s="10"/>
      <c r="F331" s="52"/>
      <c r="G331" s="8"/>
      <c r="H331" s="53"/>
      <c r="I331" s="25" t="s">
        <v>17</v>
      </c>
      <c r="J331" s="28">
        <f>181816.55+17360.77</f>
        <v>199177.31999999998</v>
      </c>
      <c r="K331" s="32" t="s">
        <v>151</v>
      </c>
    </row>
    <row r="332" spans="1:11" ht="38.25" x14ac:dyDescent="0.2">
      <c r="A332" s="11"/>
      <c r="B332" s="11"/>
      <c r="C332" s="2"/>
      <c r="D332" s="49"/>
      <c r="E332" s="10"/>
      <c r="F332" s="52"/>
      <c r="G332" s="8"/>
      <c r="H332" s="53"/>
      <c r="I332" s="43" t="s">
        <v>20</v>
      </c>
      <c r="J332" s="28">
        <v>470433.88</v>
      </c>
      <c r="K332" s="32" t="s">
        <v>92</v>
      </c>
    </row>
    <row r="333" spans="1:11" ht="38.25" x14ac:dyDescent="0.2">
      <c r="A333" s="11"/>
      <c r="B333" s="11"/>
      <c r="C333" s="2"/>
      <c r="D333" s="49"/>
      <c r="E333" s="10"/>
      <c r="F333" s="52"/>
      <c r="G333" s="8"/>
      <c r="H333" s="53"/>
      <c r="I333" s="25" t="s">
        <v>96</v>
      </c>
      <c r="J333" s="28">
        <v>19480.41</v>
      </c>
      <c r="K333" s="32" t="s">
        <v>156</v>
      </c>
    </row>
    <row r="334" spans="1:11" ht="15.75" x14ac:dyDescent="0.2">
      <c r="A334" s="3" t="s">
        <v>183</v>
      </c>
      <c r="B334" s="3"/>
      <c r="C334" s="3"/>
      <c r="D334" s="24"/>
      <c r="E334" s="24"/>
      <c r="F334" s="46">
        <f>SUM(F244:F333)</f>
        <v>11910.690000000002</v>
      </c>
      <c r="G334" s="24"/>
      <c r="H334" s="42">
        <f>H235+H239+H244+H248+H252+H256+H260+H266+H270+H274+H278+H282+H286+H290+H294+H298+H302+H306+H310+H314+H318+H322+H326+H330</f>
        <v>149526418.37000003</v>
      </c>
      <c r="I334" s="34"/>
      <c r="J334" s="35">
        <f>SUM(J235:J333)</f>
        <v>149526418.36999992</v>
      </c>
      <c r="K334" s="36"/>
    </row>
    <row r="336" spans="1:11" ht="38.1" customHeight="1" x14ac:dyDescent="0.2">
      <c r="A336" s="13" t="s">
        <v>184</v>
      </c>
      <c r="B336" s="13"/>
      <c r="C336" s="13"/>
      <c r="D336" s="13"/>
      <c r="E336" s="13"/>
      <c r="F336" s="13"/>
      <c r="G336" s="13"/>
      <c r="H336" s="37" t="s">
        <v>10</v>
      </c>
    </row>
    <row r="337" spans="1:11" x14ac:dyDescent="0.2">
      <c r="A337" s="11"/>
      <c r="B337" s="11"/>
      <c r="C337" s="11"/>
      <c r="D337" s="11"/>
      <c r="E337" s="11"/>
      <c r="F337" s="11"/>
      <c r="G337" s="11"/>
      <c r="H337" s="38" t="s">
        <v>139</v>
      </c>
    </row>
    <row r="339" spans="1:11" ht="47.85" customHeight="1" x14ac:dyDescent="0.2">
      <c r="A339" s="11">
        <v>75</v>
      </c>
      <c r="B339" s="11">
        <v>2022</v>
      </c>
      <c r="C339" s="2" t="s">
        <v>185</v>
      </c>
      <c r="D339" s="57" t="s">
        <v>186</v>
      </c>
      <c r="E339" s="10" t="s">
        <v>31</v>
      </c>
      <c r="F339" s="52">
        <v>828.76</v>
      </c>
      <c r="G339" s="8">
        <v>44880</v>
      </c>
      <c r="H339" s="53">
        <v>10148519.4</v>
      </c>
      <c r="I339" s="25" t="s">
        <v>15</v>
      </c>
      <c r="J339" s="28">
        <v>9324470.0199999996</v>
      </c>
      <c r="K339" s="31" t="s">
        <v>187</v>
      </c>
    </row>
    <row r="340" spans="1:11" ht="51" x14ac:dyDescent="0.2">
      <c r="A340" s="11"/>
      <c r="B340" s="11"/>
      <c r="C340" s="2"/>
      <c r="D340" s="57"/>
      <c r="E340" s="10"/>
      <c r="F340" s="52"/>
      <c r="G340" s="8"/>
      <c r="H340" s="53"/>
      <c r="I340" s="25" t="s">
        <v>17</v>
      </c>
      <c r="J340" s="28">
        <v>421430.11</v>
      </c>
      <c r="K340" s="32" t="s">
        <v>188</v>
      </c>
    </row>
    <row r="341" spans="1:11" ht="38.25" x14ac:dyDescent="0.2">
      <c r="A341" s="11"/>
      <c r="B341" s="11"/>
      <c r="C341" s="2"/>
      <c r="D341" s="57"/>
      <c r="E341" s="10"/>
      <c r="F341" s="52"/>
      <c r="G341" s="8"/>
      <c r="H341" s="53"/>
      <c r="I341" s="43" t="s">
        <v>20</v>
      </c>
      <c r="J341" s="28">
        <v>374178.93</v>
      </c>
      <c r="K341" s="32" t="s">
        <v>92</v>
      </c>
    </row>
    <row r="342" spans="1:11" ht="38.25" x14ac:dyDescent="0.2">
      <c r="A342" s="11"/>
      <c r="B342" s="11"/>
      <c r="C342" s="2"/>
      <c r="D342" s="57"/>
      <c r="E342" s="10"/>
      <c r="F342" s="52"/>
      <c r="G342" s="8"/>
      <c r="H342" s="53"/>
      <c r="I342" s="25" t="s">
        <v>96</v>
      </c>
      <c r="J342" s="28">
        <v>28440.34</v>
      </c>
      <c r="K342" s="32" t="s">
        <v>189</v>
      </c>
    </row>
    <row r="343" spans="1:11" ht="47.85" customHeight="1" x14ac:dyDescent="0.2">
      <c r="A343" s="11">
        <v>76</v>
      </c>
      <c r="B343" s="11">
        <v>2022</v>
      </c>
      <c r="C343" s="2" t="s">
        <v>185</v>
      </c>
      <c r="D343" s="57" t="s">
        <v>190</v>
      </c>
      <c r="E343" s="10" t="s">
        <v>31</v>
      </c>
      <c r="F343" s="52">
        <v>877.66</v>
      </c>
      <c r="G343" s="8">
        <v>44880</v>
      </c>
      <c r="H343" s="53">
        <v>10479224.91</v>
      </c>
      <c r="I343" s="25" t="s">
        <v>15</v>
      </c>
      <c r="J343" s="28">
        <v>9606553.4800000004</v>
      </c>
      <c r="K343" s="31" t="s">
        <v>187</v>
      </c>
    </row>
    <row r="344" spans="1:11" ht="56.65" customHeight="1" x14ac:dyDescent="0.2">
      <c r="A344" s="11"/>
      <c r="B344" s="11"/>
      <c r="C344" s="2"/>
      <c r="D344" s="57"/>
      <c r="E344" s="10"/>
      <c r="F344" s="52"/>
      <c r="G344" s="8"/>
      <c r="H344" s="53"/>
      <c r="I344" s="25" t="s">
        <v>17</v>
      </c>
      <c r="J344" s="28">
        <v>446296.1</v>
      </c>
      <c r="K344" s="32" t="s">
        <v>188</v>
      </c>
    </row>
    <row r="345" spans="1:11" ht="38.25" x14ac:dyDescent="0.2">
      <c r="A345" s="11"/>
      <c r="B345" s="11"/>
      <c r="C345" s="2"/>
      <c r="D345" s="57"/>
      <c r="E345" s="10"/>
      <c r="F345" s="52"/>
      <c r="G345" s="8"/>
      <c r="H345" s="53"/>
      <c r="I345" s="43" t="s">
        <v>20</v>
      </c>
      <c r="J345" s="28">
        <v>396256.91</v>
      </c>
      <c r="K345" s="32" t="s">
        <v>92</v>
      </c>
    </row>
    <row r="346" spans="1:11" ht="38.25" x14ac:dyDescent="0.2">
      <c r="A346" s="11"/>
      <c r="B346" s="11"/>
      <c r="C346" s="2"/>
      <c r="D346" s="57"/>
      <c r="E346" s="10"/>
      <c r="F346" s="52"/>
      <c r="G346" s="8"/>
      <c r="H346" s="53"/>
      <c r="I346" s="25" t="s">
        <v>96</v>
      </c>
      <c r="J346" s="28">
        <v>30118.42</v>
      </c>
      <c r="K346" s="32" t="s">
        <v>189</v>
      </c>
    </row>
    <row r="347" spans="1:11" ht="47.85" customHeight="1" x14ac:dyDescent="0.2">
      <c r="A347" s="11">
        <v>77</v>
      </c>
      <c r="B347" s="11">
        <v>2022</v>
      </c>
      <c r="C347" s="2" t="s">
        <v>185</v>
      </c>
      <c r="D347" s="57" t="s">
        <v>191</v>
      </c>
      <c r="E347" s="10" t="s">
        <v>31</v>
      </c>
      <c r="F347" s="52">
        <v>845.95</v>
      </c>
      <c r="G347" s="8">
        <v>44880</v>
      </c>
      <c r="H347" s="53">
        <v>8904887.3499999996</v>
      </c>
      <c r="I347" s="25" t="s">
        <v>15</v>
      </c>
      <c r="J347" s="28">
        <v>8063745.6699999999</v>
      </c>
      <c r="K347" s="31" t="s">
        <v>187</v>
      </c>
    </row>
    <row r="348" spans="1:11" ht="60.4" customHeight="1" x14ac:dyDescent="0.2">
      <c r="A348" s="11"/>
      <c r="B348" s="11"/>
      <c r="C348" s="2"/>
      <c r="D348" s="57"/>
      <c r="E348" s="10"/>
      <c r="F348" s="52"/>
      <c r="G348" s="8"/>
      <c r="H348" s="53"/>
      <c r="I348" s="25" t="s">
        <v>17</v>
      </c>
      <c r="J348" s="28">
        <v>430171.35</v>
      </c>
      <c r="K348" s="32" t="s">
        <v>188</v>
      </c>
    </row>
    <row r="349" spans="1:11" ht="38.25" x14ac:dyDescent="0.2">
      <c r="A349" s="11"/>
      <c r="B349" s="11"/>
      <c r="C349" s="2"/>
      <c r="D349" s="57"/>
      <c r="E349" s="10"/>
      <c r="F349" s="52"/>
      <c r="G349" s="8"/>
      <c r="H349" s="53"/>
      <c r="I349" s="43" t="s">
        <v>20</v>
      </c>
      <c r="J349" s="28">
        <v>381940.09</v>
      </c>
      <c r="K349" s="32" t="s">
        <v>92</v>
      </c>
    </row>
    <row r="350" spans="1:11" ht="38.25" x14ac:dyDescent="0.2">
      <c r="A350" s="11"/>
      <c r="B350" s="11"/>
      <c r="C350" s="2"/>
      <c r="D350" s="57"/>
      <c r="E350" s="10"/>
      <c r="F350" s="52"/>
      <c r="G350" s="8"/>
      <c r="H350" s="53"/>
      <c r="I350" s="25" t="s">
        <v>96</v>
      </c>
      <c r="J350" s="28">
        <v>29030.240000000002</v>
      </c>
      <c r="K350" s="32" t="s">
        <v>189</v>
      </c>
    </row>
    <row r="351" spans="1:11" ht="76.5" x14ac:dyDescent="0.2">
      <c r="A351" s="24">
        <v>78</v>
      </c>
      <c r="B351" s="24">
        <v>2022</v>
      </c>
      <c r="C351" s="39" t="s">
        <v>185</v>
      </c>
      <c r="D351" s="41" t="s">
        <v>192</v>
      </c>
      <c r="E351" s="25" t="s">
        <v>31</v>
      </c>
      <c r="F351" s="47">
        <v>114.25</v>
      </c>
      <c r="G351" s="27">
        <v>44880</v>
      </c>
      <c r="H351" s="45">
        <f>J351</f>
        <v>1958137.26</v>
      </c>
      <c r="I351" s="25" t="s">
        <v>15</v>
      </c>
      <c r="J351" s="28">
        <v>1958137.26</v>
      </c>
      <c r="K351" s="31" t="s">
        <v>187</v>
      </c>
    </row>
    <row r="352" spans="1:11" ht="47.85" customHeight="1" x14ac:dyDescent="0.2">
      <c r="A352" s="11">
        <v>79</v>
      </c>
      <c r="B352" s="11">
        <v>2022</v>
      </c>
      <c r="C352" s="2" t="s">
        <v>185</v>
      </c>
      <c r="D352" s="57" t="s">
        <v>193</v>
      </c>
      <c r="E352" s="10" t="s">
        <v>31</v>
      </c>
      <c r="F352" s="52">
        <v>735.56</v>
      </c>
      <c r="G352" s="8">
        <v>44880</v>
      </c>
      <c r="H352" s="53">
        <v>7445967.71</v>
      </c>
      <c r="I352" s="25" t="s">
        <v>15</v>
      </c>
      <c r="J352" s="28">
        <v>6723555.3300000001</v>
      </c>
      <c r="K352" s="31" t="s">
        <v>194</v>
      </c>
    </row>
    <row r="353" spans="1:11" ht="56.65" customHeight="1" x14ac:dyDescent="0.2">
      <c r="A353" s="11"/>
      <c r="B353" s="11"/>
      <c r="C353" s="2"/>
      <c r="D353" s="57"/>
      <c r="E353" s="10"/>
      <c r="F353" s="52"/>
      <c r="G353" s="8"/>
      <c r="H353" s="53"/>
      <c r="I353" s="25" t="s">
        <v>17</v>
      </c>
      <c r="J353" s="28">
        <v>374037.28</v>
      </c>
      <c r="K353" s="32" t="s">
        <v>188</v>
      </c>
    </row>
    <row r="354" spans="1:11" ht="38.25" x14ac:dyDescent="0.2">
      <c r="A354" s="11"/>
      <c r="B354" s="11"/>
      <c r="C354" s="2"/>
      <c r="D354" s="57"/>
      <c r="E354" s="10"/>
      <c r="F354" s="52"/>
      <c r="G354" s="8"/>
      <c r="H354" s="53"/>
      <c r="I354" s="43" t="s">
        <v>20</v>
      </c>
      <c r="J354" s="28">
        <v>332099.83</v>
      </c>
      <c r="K354" s="32" t="s">
        <v>92</v>
      </c>
    </row>
    <row r="355" spans="1:11" ht="38.25" x14ac:dyDescent="0.2">
      <c r="A355" s="11"/>
      <c r="B355" s="11"/>
      <c r="C355" s="2"/>
      <c r="D355" s="57"/>
      <c r="E355" s="10"/>
      <c r="F355" s="52"/>
      <c r="G355" s="8"/>
      <c r="H355" s="53"/>
      <c r="I355" s="25" t="s">
        <v>96</v>
      </c>
      <c r="J355" s="28">
        <v>16275.27</v>
      </c>
      <c r="K355" s="32" t="s">
        <v>195</v>
      </c>
    </row>
    <row r="356" spans="1:11" ht="47.85" customHeight="1" x14ac:dyDescent="0.2">
      <c r="A356" s="11">
        <v>80</v>
      </c>
      <c r="B356" s="11">
        <v>2022</v>
      </c>
      <c r="C356" s="2" t="s">
        <v>185</v>
      </c>
      <c r="D356" s="57" t="s">
        <v>196</v>
      </c>
      <c r="E356" s="10" t="s">
        <v>31</v>
      </c>
      <c r="F356" s="52">
        <v>935.32</v>
      </c>
      <c r="G356" s="8">
        <v>44880</v>
      </c>
      <c r="H356" s="53">
        <v>8967133.7899999991</v>
      </c>
      <c r="I356" s="25" t="s">
        <v>15</v>
      </c>
      <c r="J356" s="28">
        <v>8048531.9900000002</v>
      </c>
      <c r="K356" s="31" t="s">
        <v>194</v>
      </c>
    </row>
    <row r="357" spans="1:11" ht="57.4" customHeight="1" x14ac:dyDescent="0.2">
      <c r="A357" s="11"/>
      <c r="B357" s="11"/>
      <c r="C357" s="2"/>
      <c r="D357" s="57"/>
      <c r="E357" s="10"/>
      <c r="F357" s="52"/>
      <c r="G357" s="8"/>
      <c r="H357" s="53"/>
      <c r="I357" s="25" t="s">
        <v>17</v>
      </c>
      <c r="J357" s="28">
        <v>475616.6</v>
      </c>
      <c r="K357" s="32" t="s">
        <v>188</v>
      </c>
    </row>
    <row r="358" spans="1:11" ht="38.25" x14ac:dyDescent="0.2">
      <c r="A358" s="11"/>
      <c r="B358" s="11"/>
      <c r="C358" s="2"/>
      <c r="D358" s="57"/>
      <c r="E358" s="10"/>
      <c r="F358" s="52"/>
      <c r="G358" s="8"/>
      <c r="H358" s="53"/>
      <c r="I358" s="43" t="s">
        <v>20</v>
      </c>
      <c r="J358" s="28">
        <v>422289.97</v>
      </c>
      <c r="K358" s="32" t="s">
        <v>92</v>
      </c>
    </row>
    <row r="359" spans="1:11" ht="38.25" x14ac:dyDescent="0.2">
      <c r="A359" s="11"/>
      <c r="B359" s="11"/>
      <c r="C359" s="2"/>
      <c r="D359" s="57"/>
      <c r="E359" s="10"/>
      <c r="F359" s="52"/>
      <c r="G359" s="8"/>
      <c r="H359" s="53"/>
      <c r="I359" s="25" t="s">
        <v>96</v>
      </c>
      <c r="J359" s="28">
        <v>20695.23</v>
      </c>
      <c r="K359" s="32" t="s">
        <v>195</v>
      </c>
    </row>
    <row r="360" spans="1:11" ht="47.85" customHeight="1" x14ac:dyDescent="0.2">
      <c r="A360" s="11">
        <v>81</v>
      </c>
      <c r="B360" s="11">
        <v>2022</v>
      </c>
      <c r="C360" s="2" t="s">
        <v>185</v>
      </c>
      <c r="D360" s="57" t="s">
        <v>197</v>
      </c>
      <c r="E360" s="10" t="s">
        <v>31</v>
      </c>
      <c r="F360" s="52">
        <v>840.3</v>
      </c>
      <c r="G360" s="8">
        <v>44880</v>
      </c>
      <c r="H360" s="53">
        <v>6877620.7699999996</v>
      </c>
      <c r="I360" s="25" t="s">
        <v>15</v>
      </c>
      <c r="J360" s="28">
        <v>6052340.5499999998</v>
      </c>
      <c r="K360" s="31" t="s">
        <v>194</v>
      </c>
    </row>
    <row r="361" spans="1:11" ht="59.65" customHeight="1" x14ac:dyDescent="0.2">
      <c r="A361" s="11"/>
      <c r="B361" s="11"/>
      <c r="C361" s="2"/>
      <c r="D361" s="57"/>
      <c r="E361" s="10"/>
      <c r="F361" s="52"/>
      <c r="G361" s="8"/>
      <c r="H361" s="53"/>
      <c r="I361" s="25" t="s">
        <v>17</v>
      </c>
      <c r="J361" s="28">
        <v>427298.28</v>
      </c>
      <c r="K361" s="32" t="s">
        <v>188</v>
      </c>
    </row>
    <row r="362" spans="1:11" ht="38.25" x14ac:dyDescent="0.2">
      <c r="A362" s="11"/>
      <c r="B362" s="11"/>
      <c r="C362" s="2"/>
      <c r="D362" s="57"/>
      <c r="E362" s="10"/>
      <c r="F362" s="52"/>
      <c r="G362" s="8"/>
      <c r="H362" s="53"/>
      <c r="I362" s="43" t="s">
        <v>20</v>
      </c>
      <c r="J362" s="28">
        <v>379389.16</v>
      </c>
      <c r="K362" s="32" t="s">
        <v>92</v>
      </c>
    </row>
    <row r="363" spans="1:11" ht="38.25" x14ac:dyDescent="0.2">
      <c r="A363" s="11"/>
      <c r="B363" s="11"/>
      <c r="C363" s="2"/>
      <c r="D363" s="57"/>
      <c r="E363" s="10"/>
      <c r="F363" s="52"/>
      <c r="G363" s="8"/>
      <c r="H363" s="53"/>
      <c r="I363" s="25" t="s">
        <v>96</v>
      </c>
      <c r="J363" s="28">
        <v>18592.78</v>
      </c>
      <c r="K363" s="32" t="s">
        <v>195</v>
      </c>
    </row>
    <row r="364" spans="1:11" ht="47.85" customHeight="1" x14ac:dyDescent="0.2">
      <c r="A364" s="11">
        <v>82</v>
      </c>
      <c r="B364" s="11">
        <v>2022</v>
      </c>
      <c r="C364" s="2" t="s">
        <v>185</v>
      </c>
      <c r="D364" s="57" t="s">
        <v>198</v>
      </c>
      <c r="E364" s="10" t="s">
        <v>31</v>
      </c>
      <c r="F364" s="52">
        <v>515.29999999999995</v>
      </c>
      <c r="G364" s="8">
        <v>44880</v>
      </c>
      <c r="H364" s="53">
        <v>4206797.96</v>
      </c>
      <c r="I364" s="25" t="s">
        <v>15</v>
      </c>
      <c r="J364" s="28">
        <v>3700708.59</v>
      </c>
      <c r="K364" s="31" t="s">
        <v>194</v>
      </c>
    </row>
    <row r="365" spans="1:11" ht="62.65" customHeight="1" x14ac:dyDescent="0.2">
      <c r="A365" s="11"/>
      <c r="B365" s="11"/>
      <c r="C365" s="2"/>
      <c r="D365" s="57"/>
      <c r="E365" s="10"/>
      <c r="F365" s="52"/>
      <c r="G365" s="8"/>
      <c r="H365" s="53"/>
      <c r="I365" s="25" t="s">
        <v>17</v>
      </c>
      <c r="J365" s="28">
        <v>262033.56</v>
      </c>
      <c r="K365" s="32" t="s">
        <v>188</v>
      </c>
    </row>
    <row r="366" spans="1:11" ht="38.25" x14ac:dyDescent="0.2">
      <c r="A366" s="11"/>
      <c r="B366" s="11"/>
      <c r="C366" s="2"/>
      <c r="D366" s="57"/>
      <c r="E366" s="10"/>
      <c r="F366" s="52"/>
      <c r="G366" s="8"/>
      <c r="H366" s="53"/>
      <c r="I366" s="43" t="s">
        <v>20</v>
      </c>
      <c r="J366" s="28">
        <v>232654.09</v>
      </c>
      <c r="K366" s="32" t="s">
        <v>92</v>
      </c>
    </row>
    <row r="367" spans="1:11" ht="38.25" x14ac:dyDescent="0.2">
      <c r="A367" s="11"/>
      <c r="B367" s="11"/>
      <c r="C367" s="2"/>
      <c r="D367" s="57"/>
      <c r="E367" s="10"/>
      <c r="F367" s="52"/>
      <c r="G367" s="8"/>
      <c r="H367" s="53"/>
      <c r="I367" s="25" t="s">
        <v>96</v>
      </c>
      <c r="J367" s="28">
        <v>11401.72</v>
      </c>
      <c r="K367" s="32" t="s">
        <v>195</v>
      </c>
    </row>
    <row r="368" spans="1:11" ht="47.85" customHeight="1" x14ac:dyDescent="0.2">
      <c r="A368" s="11">
        <v>83</v>
      </c>
      <c r="B368" s="11">
        <v>2022</v>
      </c>
      <c r="C368" s="2" t="s">
        <v>185</v>
      </c>
      <c r="D368" s="57" t="s">
        <v>199</v>
      </c>
      <c r="E368" s="10" t="s">
        <v>31</v>
      </c>
      <c r="F368" s="52">
        <v>682.27</v>
      </c>
      <c r="G368" s="8">
        <v>44880</v>
      </c>
      <c r="H368" s="53">
        <v>9855451.9299999997</v>
      </c>
      <c r="I368" s="25" t="s">
        <v>15</v>
      </c>
      <c r="J368" s="28">
        <v>9176567.8000000007</v>
      </c>
      <c r="K368" s="31" t="s">
        <v>200</v>
      </c>
    </row>
    <row r="369" spans="1:11" ht="60.4" customHeight="1" x14ac:dyDescent="0.2">
      <c r="A369" s="11"/>
      <c r="B369" s="11"/>
      <c r="C369" s="2"/>
      <c r="D369" s="57"/>
      <c r="E369" s="10"/>
      <c r="F369" s="52"/>
      <c r="G369" s="8"/>
      <c r="H369" s="53"/>
      <c r="I369" s="25" t="s">
        <v>17</v>
      </c>
      <c r="J369" s="28">
        <v>346938.95</v>
      </c>
      <c r="K369" s="32" t="s">
        <v>188</v>
      </c>
    </row>
    <row r="370" spans="1:11" ht="38.25" x14ac:dyDescent="0.2">
      <c r="A370" s="11"/>
      <c r="B370" s="11"/>
      <c r="C370" s="2"/>
      <c r="D370" s="57"/>
      <c r="E370" s="10"/>
      <c r="F370" s="52"/>
      <c r="G370" s="8"/>
      <c r="H370" s="53"/>
      <c r="I370" s="43" t="s">
        <v>20</v>
      </c>
      <c r="J370" s="28">
        <v>308039.78999999998</v>
      </c>
      <c r="K370" s="32" t="s">
        <v>92</v>
      </c>
    </row>
    <row r="371" spans="1:11" ht="38.25" x14ac:dyDescent="0.2">
      <c r="A371" s="11"/>
      <c r="B371" s="11"/>
      <c r="C371" s="2"/>
      <c r="D371" s="57"/>
      <c r="E371" s="10"/>
      <c r="F371" s="52"/>
      <c r="G371" s="8"/>
      <c r="H371" s="53"/>
      <c r="I371" s="25" t="s">
        <v>96</v>
      </c>
      <c r="J371" s="28">
        <v>23905.39</v>
      </c>
      <c r="K371" s="32" t="s">
        <v>201</v>
      </c>
    </row>
    <row r="372" spans="1:11" ht="47.85" customHeight="1" x14ac:dyDescent="0.2">
      <c r="A372" s="11">
        <v>84</v>
      </c>
      <c r="B372" s="11">
        <v>2022</v>
      </c>
      <c r="C372" s="2" t="s">
        <v>185</v>
      </c>
      <c r="D372" s="57" t="s">
        <v>202</v>
      </c>
      <c r="E372" s="10" t="s">
        <v>31</v>
      </c>
      <c r="F372" s="52">
        <v>260.31</v>
      </c>
      <c r="G372" s="8">
        <v>44880</v>
      </c>
      <c r="H372" s="53">
        <v>2080330.25</v>
      </c>
      <c r="I372" s="25" t="s">
        <v>15</v>
      </c>
      <c r="J372" s="28">
        <v>1821312.07</v>
      </c>
      <c r="K372" s="31" t="s">
        <v>200</v>
      </c>
    </row>
    <row r="373" spans="1:11" ht="63.4" customHeight="1" x14ac:dyDescent="0.2">
      <c r="A373" s="11"/>
      <c r="B373" s="11"/>
      <c r="C373" s="2"/>
      <c r="D373" s="57"/>
      <c r="E373" s="10"/>
      <c r="F373" s="52"/>
      <c r="G373" s="8"/>
      <c r="H373" s="53"/>
      <c r="I373" s="25" t="s">
        <v>17</v>
      </c>
      <c r="J373" s="28">
        <v>132369.41</v>
      </c>
      <c r="K373" s="32" t="s">
        <v>188</v>
      </c>
    </row>
    <row r="374" spans="1:11" ht="38.25" x14ac:dyDescent="0.2">
      <c r="A374" s="11"/>
      <c r="B374" s="11"/>
      <c r="C374" s="2"/>
      <c r="D374" s="57"/>
      <c r="E374" s="10"/>
      <c r="F374" s="52"/>
      <c r="G374" s="8"/>
      <c r="H374" s="53"/>
      <c r="I374" s="43" t="s">
        <v>20</v>
      </c>
      <c r="J374" s="28">
        <v>117528.02</v>
      </c>
      <c r="K374" s="32" t="s">
        <v>92</v>
      </c>
    </row>
    <row r="375" spans="1:11" ht="38.25" x14ac:dyDescent="0.2">
      <c r="A375" s="11"/>
      <c r="B375" s="11"/>
      <c r="C375" s="2"/>
      <c r="D375" s="57"/>
      <c r="E375" s="10"/>
      <c r="F375" s="52"/>
      <c r="G375" s="8"/>
      <c r="H375" s="53"/>
      <c r="I375" s="25" t="s">
        <v>96</v>
      </c>
      <c r="J375" s="28">
        <v>9120.75</v>
      </c>
      <c r="K375" s="32" t="s">
        <v>201</v>
      </c>
    </row>
    <row r="376" spans="1:11" ht="47.85" customHeight="1" x14ac:dyDescent="0.2">
      <c r="A376" s="11">
        <v>85</v>
      </c>
      <c r="B376" s="11">
        <v>2022</v>
      </c>
      <c r="C376" s="2" t="s">
        <v>185</v>
      </c>
      <c r="D376" s="57" t="s">
        <v>203</v>
      </c>
      <c r="E376" s="10" t="s">
        <v>31</v>
      </c>
      <c r="F376" s="52">
        <v>861.7</v>
      </c>
      <c r="G376" s="8">
        <v>44880</v>
      </c>
      <c r="H376" s="53">
        <v>8182850.4699999997</v>
      </c>
      <c r="I376" s="25" t="s">
        <v>15</v>
      </c>
      <c r="J376" s="28">
        <v>7325426.79</v>
      </c>
      <c r="K376" s="31" t="s">
        <v>200</v>
      </c>
    </row>
    <row r="377" spans="1:11" ht="59.65" customHeight="1" x14ac:dyDescent="0.2">
      <c r="A377" s="11"/>
      <c r="B377" s="11"/>
      <c r="C377" s="2"/>
      <c r="D377" s="57"/>
      <c r="E377" s="10"/>
      <c r="F377" s="52"/>
      <c r="G377" s="8"/>
      <c r="H377" s="53"/>
      <c r="I377" s="25" t="s">
        <v>17</v>
      </c>
      <c r="J377" s="28">
        <v>438180.32</v>
      </c>
      <c r="K377" s="32" t="s">
        <v>188</v>
      </c>
    </row>
    <row r="378" spans="1:11" ht="38.25" x14ac:dyDescent="0.2">
      <c r="A378" s="11"/>
      <c r="B378" s="11"/>
      <c r="C378" s="2"/>
      <c r="D378" s="57"/>
      <c r="E378" s="10"/>
      <c r="F378" s="52"/>
      <c r="G378" s="8"/>
      <c r="H378" s="53"/>
      <c r="I378" s="43" t="s">
        <v>20</v>
      </c>
      <c r="J378" s="28">
        <v>389051.09</v>
      </c>
      <c r="K378" s="32" t="s">
        <v>92</v>
      </c>
    </row>
    <row r="379" spans="1:11" ht="38.25" x14ac:dyDescent="0.2">
      <c r="A379" s="11"/>
      <c r="B379" s="11"/>
      <c r="C379" s="2"/>
      <c r="D379" s="57"/>
      <c r="E379" s="10"/>
      <c r="F379" s="52"/>
      <c r="G379" s="8"/>
      <c r="H379" s="53"/>
      <c r="I379" s="25" t="s">
        <v>96</v>
      </c>
      <c r="J379" s="28">
        <v>30192.27</v>
      </c>
      <c r="K379" s="32" t="s">
        <v>201</v>
      </c>
    </row>
    <row r="380" spans="1:11" ht="47.85" customHeight="1" x14ac:dyDescent="0.2">
      <c r="A380" s="11">
        <v>86</v>
      </c>
      <c r="B380" s="11">
        <v>2022</v>
      </c>
      <c r="C380" s="2" t="s">
        <v>185</v>
      </c>
      <c r="D380" s="57" t="s">
        <v>204</v>
      </c>
      <c r="E380" s="10" t="s">
        <v>31</v>
      </c>
      <c r="F380" s="52">
        <v>647.79999999999995</v>
      </c>
      <c r="G380" s="8">
        <v>44880</v>
      </c>
      <c r="H380" s="53">
        <v>5801564.3700000001</v>
      </c>
      <c r="I380" s="25" t="s">
        <v>15</v>
      </c>
      <c r="J380" s="28">
        <v>5156979.17</v>
      </c>
      <c r="K380" s="31" t="s">
        <v>200</v>
      </c>
    </row>
    <row r="381" spans="1:11" ht="61.9" customHeight="1" x14ac:dyDescent="0.2">
      <c r="A381" s="11"/>
      <c r="B381" s="11"/>
      <c r="C381" s="2"/>
      <c r="D381" s="57"/>
      <c r="E381" s="10"/>
      <c r="F381" s="52"/>
      <c r="G381" s="8"/>
      <c r="H381" s="53"/>
      <c r="I381" s="25" t="s">
        <v>17</v>
      </c>
      <c r="J381" s="28">
        <v>329410.71999999997</v>
      </c>
      <c r="K381" s="32" t="s">
        <v>188</v>
      </c>
    </row>
    <row r="382" spans="1:11" ht="38.25" x14ac:dyDescent="0.2">
      <c r="A382" s="11"/>
      <c r="B382" s="11"/>
      <c r="C382" s="2"/>
      <c r="D382" s="57"/>
      <c r="E382" s="10"/>
      <c r="F382" s="52"/>
      <c r="G382" s="8"/>
      <c r="H382" s="53"/>
      <c r="I382" s="43" t="s">
        <v>20</v>
      </c>
      <c r="J382" s="28">
        <v>292476.84999999998</v>
      </c>
      <c r="K382" s="32" t="s">
        <v>92</v>
      </c>
    </row>
    <row r="383" spans="1:11" ht="38.25" x14ac:dyDescent="0.2">
      <c r="A383" s="11"/>
      <c r="B383" s="11"/>
      <c r="C383" s="2"/>
      <c r="D383" s="57"/>
      <c r="E383" s="10"/>
      <c r="F383" s="52"/>
      <c r="G383" s="8"/>
      <c r="H383" s="53"/>
      <c r="I383" s="25" t="s">
        <v>96</v>
      </c>
      <c r="J383" s="28">
        <v>22697.63</v>
      </c>
      <c r="K383" s="32" t="s">
        <v>201</v>
      </c>
    </row>
    <row r="384" spans="1:11" ht="47.85" customHeight="1" x14ac:dyDescent="0.2">
      <c r="A384" s="11">
        <v>87</v>
      </c>
      <c r="B384" s="11">
        <v>2022</v>
      </c>
      <c r="C384" s="2" t="s">
        <v>185</v>
      </c>
      <c r="D384" s="57" t="s">
        <v>205</v>
      </c>
      <c r="E384" s="10" t="s">
        <v>31</v>
      </c>
      <c r="F384" s="52">
        <v>749.67</v>
      </c>
      <c r="G384" s="8">
        <v>44880</v>
      </c>
      <c r="H384" s="53">
        <v>6103600.9900000002</v>
      </c>
      <c r="I384" s="25" t="s">
        <v>15</v>
      </c>
      <c r="J384" s="28">
        <v>5357651.32</v>
      </c>
      <c r="K384" s="31" t="s">
        <v>200</v>
      </c>
    </row>
    <row r="385" spans="1:11" ht="58.9" customHeight="1" x14ac:dyDescent="0.2">
      <c r="A385" s="11"/>
      <c r="B385" s="11"/>
      <c r="C385" s="2"/>
      <c r="D385" s="57"/>
      <c r="E385" s="10"/>
      <c r="F385" s="52"/>
      <c r="G385" s="8"/>
      <c r="H385" s="53"/>
      <c r="I385" s="25" t="s">
        <v>17</v>
      </c>
      <c r="J385" s="28">
        <v>381212.32</v>
      </c>
      <c r="K385" s="32" t="s">
        <v>188</v>
      </c>
    </row>
    <row r="386" spans="1:11" ht="38.25" x14ac:dyDescent="0.2">
      <c r="A386" s="11"/>
      <c r="B386" s="11"/>
      <c r="C386" s="2"/>
      <c r="D386" s="57"/>
      <c r="E386" s="10"/>
      <c r="F386" s="52"/>
      <c r="G386" s="8"/>
      <c r="H386" s="53"/>
      <c r="I386" s="43" t="s">
        <v>20</v>
      </c>
      <c r="J386" s="28">
        <v>338470.39</v>
      </c>
      <c r="K386" s="32" t="s">
        <v>92</v>
      </c>
    </row>
    <row r="387" spans="1:11" ht="38.25" x14ac:dyDescent="0.2">
      <c r="A387" s="11"/>
      <c r="B387" s="11"/>
      <c r="C387" s="2"/>
      <c r="D387" s="57"/>
      <c r="E387" s="10"/>
      <c r="F387" s="52"/>
      <c r="G387" s="8"/>
      <c r="H387" s="53"/>
      <c r="I387" s="25" t="s">
        <v>96</v>
      </c>
      <c r="J387" s="28">
        <v>26266.959999999999</v>
      </c>
      <c r="K387" s="32" t="s">
        <v>201</v>
      </c>
    </row>
    <row r="388" spans="1:11" ht="47.85" customHeight="1" x14ac:dyDescent="0.2">
      <c r="A388" s="11">
        <v>88</v>
      </c>
      <c r="B388" s="11">
        <v>2022</v>
      </c>
      <c r="C388" s="2" t="s">
        <v>206</v>
      </c>
      <c r="D388" s="57" t="s">
        <v>207</v>
      </c>
      <c r="E388" s="10" t="s">
        <v>14</v>
      </c>
      <c r="F388" s="52">
        <v>1</v>
      </c>
      <c r="G388" s="8">
        <v>44880</v>
      </c>
      <c r="H388" s="53">
        <f>SUM(J388:J390)</f>
        <v>18438936.140000001</v>
      </c>
      <c r="I388" s="25" t="s">
        <v>15</v>
      </c>
      <c r="J388" s="28">
        <v>16277502.67</v>
      </c>
      <c r="K388" s="31" t="s">
        <v>208</v>
      </c>
    </row>
    <row r="389" spans="1:11" ht="31.35" customHeight="1" x14ac:dyDescent="0.2">
      <c r="A389" s="11"/>
      <c r="B389" s="11"/>
      <c r="C389" s="2"/>
      <c r="D389" s="57"/>
      <c r="E389" s="10"/>
      <c r="F389" s="52"/>
      <c r="G389" s="8"/>
      <c r="H389" s="53"/>
      <c r="I389" s="25" t="s">
        <v>17</v>
      </c>
      <c r="J389" s="28">
        <v>1509375</v>
      </c>
      <c r="K389" s="32" t="s">
        <v>209</v>
      </c>
    </row>
    <row r="390" spans="1:11" ht="38.25" x14ac:dyDescent="0.2">
      <c r="A390" s="11"/>
      <c r="B390" s="11"/>
      <c r="C390" s="2"/>
      <c r="D390" s="57"/>
      <c r="E390" s="10"/>
      <c r="F390" s="52"/>
      <c r="G390" s="8"/>
      <c r="H390" s="53"/>
      <c r="I390" s="43" t="s">
        <v>20</v>
      </c>
      <c r="J390" s="28">
        <v>652058.47</v>
      </c>
      <c r="K390" s="32" t="s">
        <v>92</v>
      </c>
    </row>
    <row r="391" spans="1:11" ht="15.75" x14ac:dyDescent="0.2">
      <c r="A391" s="3" t="s">
        <v>210</v>
      </c>
      <c r="B391" s="3"/>
      <c r="C391" s="3"/>
      <c r="D391" s="24"/>
      <c r="E391" s="24"/>
      <c r="F391" s="46">
        <f>SUM(F339:F384)</f>
        <v>8894.85</v>
      </c>
      <c r="G391" s="24"/>
      <c r="H391" s="48">
        <f>H388+H384+H380+H376+H372+H368+H364+H360+H356+H352+H351+H347+H343+H339</f>
        <v>109451023.30000001</v>
      </c>
      <c r="I391" s="34"/>
      <c r="J391" s="35">
        <f>SUM(J339:J390)</f>
        <v>109451023.29999997</v>
      </c>
      <c r="K391" s="36"/>
    </row>
    <row r="393" spans="1:11" ht="38.1" customHeight="1" x14ac:dyDescent="0.2">
      <c r="A393" s="13" t="s">
        <v>211</v>
      </c>
      <c r="B393" s="13"/>
      <c r="C393" s="13"/>
      <c r="D393" s="13"/>
      <c r="E393" s="13"/>
      <c r="F393" s="13"/>
      <c r="G393" s="13"/>
      <c r="H393" s="37" t="s">
        <v>10</v>
      </c>
    </row>
    <row r="394" spans="1:11" x14ac:dyDescent="0.2">
      <c r="A394" s="11" t="s">
        <v>212</v>
      </c>
      <c r="B394" s="11"/>
      <c r="C394" s="11"/>
      <c r="D394" s="11"/>
      <c r="E394" s="11"/>
      <c r="F394" s="11"/>
      <c r="G394" s="11"/>
      <c r="H394" s="38">
        <v>6397178.4699999997</v>
      </c>
    </row>
  </sheetData>
  <sheetProtection sheet="1" objects="1" scenarios="1" insertColumns="0" insertRows="0" deleteColumns="0" deleteRows="0"/>
  <mergeCells count="695">
    <mergeCell ref="A393:G393"/>
    <mergeCell ref="A394:G394"/>
    <mergeCell ref="A388:A390"/>
    <mergeCell ref="B388:B390"/>
    <mergeCell ref="C388:C390"/>
    <mergeCell ref="D388:D390"/>
    <mergeCell ref="E388:E390"/>
    <mergeCell ref="F388:F390"/>
    <mergeCell ref="G388:G390"/>
    <mergeCell ref="H388:H390"/>
    <mergeCell ref="A391:C391"/>
    <mergeCell ref="A380:A383"/>
    <mergeCell ref="B380:B383"/>
    <mergeCell ref="C380:C383"/>
    <mergeCell ref="D380:D383"/>
    <mergeCell ref="E380:E383"/>
    <mergeCell ref="F380:F383"/>
    <mergeCell ref="G380:G383"/>
    <mergeCell ref="H380:H383"/>
    <mergeCell ref="A384:A387"/>
    <mergeCell ref="B384:B387"/>
    <mergeCell ref="C384:C387"/>
    <mergeCell ref="D384:D387"/>
    <mergeCell ref="E384:E387"/>
    <mergeCell ref="F384:F387"/>
    <mergeCell ref="G384:G387"/>
    <mergeCell ref="H384:H387"/>
    <mergeCell ref="A372:A375"/>
    <mergeCell ref="B372:B375"/>
    <mergeCell ref="C372:C375"/>
    <mergeCell ref="D372:D375"/>
    <mergeCell ref="E372:E375"/>
    <mergeCell ref="F372:F375"/>
    <mergeCell ref="G372:G375"/>
    <mergeCell ref="H372:H375"/>
    <mergeCell ref="A376:A379"/>
    <mergeCell ref="B376:B379"/>
    <mergeCell ref="C376:C379"/>
    <mergeCell ref="D376:D379"/>
    <mergeCell ref="E376:E379"/>
    <mergeCell ref="F376:F379"/>
    <mergeCell ref="G376:G379"/>
    <mergeCell ref="H376:H379"/>
    <mergeCell ref="A364:A367"/>
    <mergeCell ref="B364:B367"/>
    <mergeCell ref="C364:C367"/>
    <mergeCell ref="D364:D367"/>
    <mergeCell ref="E364:E367"/>
    <mergeCell ref="F364:F367"/>
    <mergeCell ref="G364:G367"/>
    <mergeCell ref="H364:H367"/>
    <mergeCell ref="A368:A371"/>
    <mergeCell ref="B368:B371"/>
    <mergeCell ref="C368:C371"/>
    <mergeCell ref="D368:D371"/>
    <mergeCell ref="E368:E371"/>
    <mergeCell ref="F368:F371"/>
    <mergeCell ref="G368:G371"/>
    <mergeCell ref="H368:H371"/>
    <mergeCell ref="A356:A359"/>
    <mergeCell ref="B356:B359"/>
    <mergeCell ref="C356:C359"/>
    <mergeCell ref="D356:D359"/>
    <mergeCell ref="E356:E359"/>
    <mergeCell ref="F356:F359"/>
    <mergeCell ref="G356:G359"/>
    <mergeCell ref="H356:H359"/>
    <mergeCell ref="A360:A363"/>
    <mergeCell ref="B360:B363"/>
    <mergeCell ref="C360:C363"/>
    <mergeCell ref="D360:D363"/>
    <mergeCell ref="E360:E363"/>
    <mergeCell ref="F360:F363"/>
    <mergeCell ref="G360:G363"/>
    <mergeCell ref="H360:H363"/>
    <mergeCell ref="A347:A350"/>
    <mergeCell ref="B347:B350"/>
    <mergeCell ref="C347:C350"/>
    <mergeCell ref="D347:D350"/>
    <mergeCell ref="E347:E350"/>
    <mergeCell ref="F347:F350"/>
    <mergeCell ref="G347:G350"/>
    <mergeCell ref="H347:H350"/>
    <mergeCell ref="A352:A355"/>
    <mergeCell ref="B352:B355"/>
    <mergeCell ref="C352:C355"/>
    <mergeCell ref="D352:D355"/>
    <mergeCell ref="E352:E355"/>
    <mergeCell ref="F352:F355"/>
    <mergeCell ref="G352:G355"/>
    <mergeCell ref="H352:H355"/>
    <mergeCell ref="H339:H342"/>
    <mergeCell ref="A343:A346"/>
    <mergeCell ref="B343:B346"/>
    <mergeCell ref="C343:C346"/>
    <mergeCell ref="D343:D346"/>
    <mergeCell ref="E343:E346"/>
    <mergeCell ref="F343:F346"/>
    <mergeCell ref="G343:G346"/>
    <mergeCell ref="H343:H346"/>
    <mergeCell ref="A334:C334"/>
    <mergeCell ref="A336:G336"/>
    <mergeCell ref="A337:G337"/>
    <mergeCell ref="A339:A342"/>
    <mergeCell ref="B339:B342"/>
    <mergeCell ref="C339:C342"/>
    <mergeCell ref="D339:D342"/>
    <mergeCell ref="E339:E342"/>
    <mergeCell ref="F339:F342"/>
    <mergeCell ref="G339:G342"/>
    <mergeCell ref="A326:A329"/>
    <mergeCell ref="B326:B329"/>
    <mergeCell ref="C326:C329"/>
    <mergeCell ref="D326:D329"/>
    <mergeCell ref="E326:E329"/>
    <mergeCell ref="F326:F329"/>
    <mergeCell ref="G326:G329"/>
    <mergeCell ref="H326:H329"/>
    <mergeCell ref="A330:A333"/>
    <mergeCell ref="B330:B333"/>
    <mergeCell ref="C330:C333"/>
    <mergeCell ref="D330:D333"/>
    <mergeCell ref="E330:E333"/>
    <mergeCell ref="F330:F333"/>
    <mergeCell ref="G330:G333"/>
    <mergeCell ref="H330:H333"/>
    <mergeCell ref="A318:A321"/>
    <mergeCell ref="B318:B321"/>
    <mergeCell ref="C318:C321"/>
    <mergeCell ref="D318:D321"/>
    <mergeCell ref="E318:E321"/>
    <mergeCell ref="F318:F321"/>
    <mergeCell ref="G318:G321"/>
    <mergeCell ref="H318:H321"/>
    <mergeCell ref="A322:A325"/>
    <mergeCell ref="B322:B325"/>
    <mergeCell ref="C322:C325"/>
    <mergeCell ref="D322:D325"/>
    <mergeCell ref="E322:E325"/>
    <mergeCell ref="F322:F325"/>
    <mergeCell ref="G322:G325"/>
    <mergeCell ref="H322:H325"/>
    <mergeCell ref="A310:A313"/>
    <mergeCell ref="B310:B313"/>
    <mergeCell ref="C310:C313"/>
    <mergeCell ref="D310:D313"/>
    <mergeCell ref="E310:E313"/>
    <mergeCell ref="F310:F313"/>
    <mergeCell ref="G310:G313"/>
    <mergeCell ref="H310:H313"/>
    <mergeCell ref="A314:A317"/>
    <mergeCell ref="B314:B317"/>
    <mergeCell ref="C314:C317"/>
    <mergeCell ref="D314:D317"/>
    <mergeCell ref="E314:E317"/>
    <mergeCell ref="F314:F317"/>
    <mergeCell ref="G314:G317"/>
    <mergeCell ref="H314:H317"/>
    <mergeCell ref="A302:A305"/>
    <mergeCell ref="B302:B305"/>
    <mergeCell ref="C302:C305"/>
    <mergeCell ref="D302:D305"/>
    <mergeCell ref="E302:E305"/>
    <mergeCell ref="F302:F305"/>
    <mergeCell ref="G302:G305"/>
    <mergeCell ref="H302:H305"/>
    <mergeCell ref="A306:A309"/>
    <mergeCell ref="B306:B309"/>
    <mergeCell ref="C306:C309"/>
    <mergeCell ref="D306:D309"/>
    <mergeCell ref="E306:E309"/>
    <mergeCell ref="F306:F309"/>
    <mergeCell ref="G306:G309"/>
    <mergeCell ref="H306:H309"/>
    <mergeCell ref="A294:A297"/>
    <mergeCell ref="B294:B297"/>
    <mergeCell ref="C294:C297"/>
    <mergeCell ref="D294:D297"/>
    <mergeCell ref="E294:E297"/>
    <mergeCell ref="F294:F297"/>
    <mergeCell ref="G294:G297"/>
    <mergeCell ref="H294:H297"/>
    <mergeCell ref="A298:A301"/>
    <mergeCell ref="B298:B301"/>
    <mergeCell ref="C298:C301"/>
    <mergeCell ref="D298:D301"/>
    <mergeCell ref="E298:E301"/>
    <mergeCell ref="F298:F301"/>
    <mergeCell ref="G298:G301"/>
    <mergeCell ref="H298:H301"/>
    <mergeCell ref="A286:A289"/>
    <mergeCell ref="B286:B289"/>
    <mergeCell ref="C286:C289"/>
    <mergeCell ref="D286:D289"/>
    <mergeCell ref="E286:E289"/>
    <mergeCell ref="F286:F289"/>
    <mergeCell ref="G286:G289"/>
    <mergeCell ref="H286:H289"/>
    <mergeCell ref="A290:A293"/>
    <mergeCell ref="B290:B293"/>
    <mergeCell ref="C290:C293"/>
    <mergeCell ref="D290:D293"/>
    <mergeCell ref="E290:E293"/>
    <mergeCell ref="F290:F293"/>
    <mergeCell ref="G290:G293"/>
    <mergeCell ref="H290:H293"/>
    <mergeCell ref="A278:A281"/>
    <mergeCell ref="B278:B281"/>
    <mergeCell ref="C278:C281"/>
    <mergeCell ref="D278:D281"/>
    <mergeCell ref="E278:E281"/>
    <mergeCell ref="F278:F281"/>
    <mergeCell ref="G278:G281"/>
    <mergeCell ref="H278:H281"/>
    <mergeCell ref="A282:A285"/>
    <mergeCell ref="B282:B285"/>
    <mergeCell ref="C282:C285"/>
    <mergeCell ref="D282:D285"/>
    <mergeCell ref="E282:E285"/>
    <mergeCell ref="F282:F285"/>
    <mergeCell ref="G282:G285"/>
    <mergeCell ref="H282:H285"/>
    <mergeCell ref="A270:A273"/>
    <mergeCell ref="B270:B273"/>
    <mergeCell ref="C270:C273"/>
    <mergeCell ref="D270:D273"/>
    <mergeCell ref="E270:E273"/>
    <mergeCell ref="F270:F273"/>
    <mergeCell ref="G270:G273"/>
    <mergeCell ref="H270:H273"/>
    <mergeCell ref="A274:A277"/>
    <mergeCell ref="B274:B277"/>
    <mergeCell ref="C274:C277"/>
    <mergeCell ref="D274:D277"/>
    <mergeCell ref="E274:E277"/>
    <mergeCell ref="F274:F277"/>
    <mergeCell ref="G274:G277"/>
    <mergeCell ref="H274:H277"/>
    <mergeCell ref="A260:A265"/>
    <mergeCell ref="B260:B265"/>
    <mergeCell ref="C260:C265"/>
    <mergeCell ref="D260:D265"/>
    <mergeCell ref="E260:E265"/>
    <mergeCell ref="F260:F265"/>
    <mergeCell ref="G260:G265"/>
    <mergeCell ref="H260:H265"/>
    <mergeCell ref="A266:A269"/>
    <mergeCell ref="B266:B269"/>
    <mergeCell ref="C266:C269"/>
    <mergeCell ref="D266:D269"/>
    <mergeCell ref="E266:E269"/>
    <mergeCell ref="F266:F269"/>
    <mergeCell ref="G266:G269"/>
    <mergeCell ref="H266:H269"/>
    <mergeCell ref="A252:A255"/>
    <mergeCell ref="B252:B255"/>
    <mergeCell ref="C252:C255"/>
    <mergeCell ref="D252:D255"/>
    <mergeCell ref="E252:E255"/>
    <mergeCell ref="F252:F255"/>
    <mergeCell ref="G252:G255"/>
    <mergeCell ref="H252:H255"/>
    <mergeCell ref="A256:A259"/>
    <mergeCell ref="B256:B259"/>
    <mergeCell ref="C256:C259"/>
    <mergeCell ref="D256:D259"/>
    <mergeCell ref="E256:E259"/>
    <mergeCell ref="F256:F259"/>
    <mergeCell ref="G256:G259"/>
    <mergeCell ref="H256:H259"/>
    <mergeCell ref="A244:A247"/>
    <mergeCell ref="B244:B247"/>
    <mergeCell ref="C244:C247"/>
    <mergeCell ref="D244:D247"/>
    <mergeCell ref="E244:E247"/>
    <mergeCell ref="F244:F247"/>
    <mergeCell ref="G244:G247"/>
    <mergeCell ref="H244:H247"/>
    <mergeCell ref="A248:A251"/>
    <mergeCell ref="B248:B251"/>
    <mergeCell ref="C248:C251"/>
    <mergeCell ref="D248:D251"/>
    <mergeCell ref="E248:E251"/>
    <mergeCell ref="F248:F251"/>
    <mergeCell ref="G248:G251"/>
    <mergeCell ref="H248:H251"/>
    <mergeCell ref="H235:H238"/>
    <mergeCell ref="A239:A243"/>
    <mergeCell ref="B239:B243"/>
    <mergeCell ref="C239:C243"/>
    <mergeCell ref="D239:D243"/>
    <mergeCell ref="E239:E243"/>
    <mergeCell ref="F239:F243"/>
    <mergeCell ref="G239:G243"/>
    <mergeCell ref="H239:H243"/>
    <mergeCell ref="A230:C230"/>
    <mergeCell ref="A232:G232"/>
    <mergeCell ref="A233:G233"/>
    <mergeCell ref="A235:A238"/>
    <mergeCell ref="B235:B238"/>
    <mergeCell ref="C235:C238"/>
    <mergeCell ref="D235:D238"/>
    <mergeCell ref="E235:E238"/>
    <mergeCell ref="F235:F238"/>
    <mergeCell ref="G235:G238"/>
    <mergeCell ref="A222:A225"/>
    <mergeCell ref="B222:B225"/>
    <mergeCell ref="C222:C225"/>
    <mergeCell ref="D222:D225"/>
    <mergeCell ref="E222:E225"/>
    <mergeCell ref="F222:F225"/>
    <mergeCell ref="G222:G225"/>
    <mergeCell ref="H222:H225"/>
    <mergeCell ref="A226:A229"/>
    <mergeCell ref="B226:B229"/>
    <mergeCell ref="C226:C229"/>
    <mergeCell ref="D226:D229"/>
    <mergeCell ref="E226:E229"/>
    <mergeCell ref="F226:F229"/>
    <mergeCell ref="G226:G229"/>
    <mergeCell ref="H226:H229"/>
    <mergeCell ref="A214:A217"/>
    <mergeCell ref="B214:B217"/>
    <mergeCell ref="C214:C217"/>
    <mergeCell ref="D214:D217"/>
    <mergeCell ref="E214:E217"/>
    <mergeCell ref="F214:F217"/>
    <mergeCell ref="G214:G217"/>
    <mergeCell ref="H214:H217"/>
    <mergeCell ref="A218:A221"/>
    <mergeCell ref="B218:B221"/>
    <mergeCell ref="C218:C221"/>
    <mergeCell ref="D218:D221"/>
    <mergeCell ref="E218:E221"/>
    <mergeCell ref="F218:F221"/>
    <mergeCell ref="G218:G221"/>
    <mergeCell ref="H218:H221"/>
    <mergeCell ref="A203:A207"/>
    <mergeCell ref="B203:B207"/>
    <mergeCell ref="C203:C207"/>
    <mergeCell ref="D203:D207"/>
    <mergeCell ref="E203:E207"/>
    <mergeCell ref="F203:F207"/>
    <mergeCell ref="G203:G207"/>
    <mergeCell ref="H203:H207"/>
    <mergeCell ref="A208:A212"/>
    <mergeCell ref="B208:B212"/>
    <mergeCell ref="C208:C212"/>
    <mergeCell ref="D208:D212"/>
    <mergeCell ref="E208:E212"/>
    <mergeCell ref="F208:F212"/>
    <mergeCell ref="G208:G212"/>
    <mergeCell ref="H208:H212"/>
    <mergeCell ref="A194:A199"/>
    <mergeCell ref="B194:B199"/>
    <mergeCell ref="C194:C199"/>
    <mergeCell ref="D194:D199"/>
    <mergeCell ref="E194:E199"/>
    <mergeCell ref="F194:F199"/>
    <mergeCell ref="G194:G199"/>
    <mergeCell ref="H194:H199"/>
    <mergeCell ref="A200:A202"/>
    <mergeCell ref="B200:B202"/>
    <mergeCell ref="C200:C202"/>
    <mergeCell ref="D200:D202"/>
    <mergeCell ref="E200:E202"/>
    <mergeCell ref="F200:F202"/>
    <mergeCell ref="G200:G202"/>
    <mergeCell ref="H200:H202"/>
    <mergeCell ref="A182:A187"/>
    <mergeCell ref="B182:B187"/>
    <mergeCell ref="C182:C187"/>
    <mergeCell ref="D182:D187"/>
    <mergeCell ref="E182:E187"/>
    <mergeCell ref="F182:F187"/>
    <mergeCell ref="G182:G187"/>
    <mergeCell ref="H182:H187"/>
    <mergeCell ref="A188:A193"/>
    <mergeCell ref="B188:B193"/>
    <mergeCell ref="C188:C193"/>
    <mergeCell ref="D188:D193"/>
    <mergeCell ref="E188:E193"/>
    <mergeCell ref="F188:F193"/>
    <mergeCell ref="G188:G193"/>
    <mergeCell ref="H188:H193"/>
    <mergeCell ref="A170:A175"/>
    <mergeCell ref="B170:B175"/>
    <mergeCell ref="C170:C175"/>
    <mergeCell ref="D170:D175"/>
    <mergeCell ref="E170:E175"/>
    <mergeCell ref="F170:F175"/>
    <mergeCell ref="G170:G175"/>
    <mergeCell ref="H170:H175"/>
    <mergeCell ref="A176:A181"/>
    <mergeCell ref="B176:B181"/>
    <mergeCell ref="C176:C181"/>
    <mergeCell ref="D176:D181"/>
    <mergeCell ref="E176:E181"/>
    <mergeCell ref="F176:F181"/>
    <mergeCell ref="G176:G181"/>
    <mergeCell ref="H176:H181"/>
    <mergeCell ref="A158:A163"/>
    <mergeCell ref="B158:B163"/>
    <mergeCell ref="C158:C163"/>
    <mergeCell ref="D158:D163"/>
    <mergeCell ref="E158:E163"/>
    <mergeCell ref="F158:F163"/>
    <mergeCell ref="G158:G163"/>
    <mergeCell ref="H158:H163"/>
    <mergeCell ref="A164:A169"/>
    <mergeCell ref="B164:B169"/>
    <mergeCell ref="C164:C169"/>
    <mergeCell ref="D164:D169"/>
    <mergeCell ref="E164:E169"/>
    <mergeCell ref="F164:F169"/>
    <mergeCell ref="G164:G169"/>
    <mergeCell ref="H164:H169"/>
    <mergeCell ref="A146:A151"/>
    <mergeCell ref="B146:B151"/>
    <mergeCell ref="C146:C151"/>
    <mergeCell ref="D146:D151"/>
    <mergeCell ref="E146:E151"/>
    <mergeCell ref="F146:F151"/>
    <mergeCell ref="G146:G151"/>
    <mergeCell ref="H146:H151"/>
    <mergeCell ref="A152:A157"/>
    <mergeCell ref="B152:B157"/>
    <mergeCell ref="C152:C157"/>
    <mergeCell ref="D152:D157"/>
    <mergeCell ref="E152:E157"/>
    <mergeCell ref="F152:F157"/>
    <mergeCell ref="G152:G157"/>
    <mergeCell ref="H152:H157"/>
    <mergeCell ref="A134:A139"/>
    <mergeCell ref="B134:B139"/>
    <mergeCell ref="C134:C139"/>
    <mergeCell ref="D134:D139"/>
    <mergeCell ref="E134:E139"/>
    <mergeCell ref="F134:F139"/>
    <mergeCell ref="G134:G139"/>
    <mergeCell ref="H134:H139"/>
    <mergeCell ref="A140:A145"/>
    <mergeCell ref="B140:B145"/>
    <mergeCell ref="C140:C145"/>
    <mergeCell ref="D140:D145"/>
    <mergeCell ref="E140:E145"/>
    <mergeCell ref="F140:F145"/>
    <mergeCell ref="G140:G145"/>
    <mergeCell ref="H140:H145"/>
    <mergeCell ref="H122:H127"/>
    <mergeCell ref="A128:A133"/>
    <mergeCell ref="B128:B133"/>
    <mergeCell ref="C128:C133"/>
    <mergeCell ref="D128:D133"/>
    <mergeCell ref="E128:E133"/>
    <mergeCell ref="F128:F133"/>
    <mergeCell ref="G128:G133"/>
    <mergeCell ref="H128:H133"/>
    <mergeCell ref="A116:C116"/>
    <mergeCell ref="A118:G118"/>
    <mergeCell ref="A119:G119"/>
    <mergeCell ref="A120:G120"/>
    <mergeCell ref="A122:A127"/>
    <mergeCell ref="B122:B127"/>
    <mergeCell ref="C122:C127"/>
    <mergeCell ref="D122:D127"/>
    <mergeCell ref="E122:E127"/>
    <mergeCell ref="F122:F127"/>
    <mergeCell ref="G122:G127"/>
    <mergeCell ref="A107:A110"/>
    <mergeCell ref="B107:B110"/>
    <mergeCell ref="D107:D110"/>
    <mergeCell ref="E107:E110"/>
    <mergeCell ref="F107:F110"/>
    <mergeCell ref="G107:G110"/>
    <mergeCell ref="H107:H110"/>
    <mergeCell ref="K107:K108"/>
    <mergeCell ref="A111:A114"/>
    <mergeCell ref="B111:B114"/>
    <mergeCell ref="D111:D114"/>
    <mergeCell ref="E111:E114"/>
    <mergeCell ref="F111:F114"/>
    <mergeCell ref="G111:G114"/>
    <mergeCell ref="H111:H114"/>
    <mergeCell ref="K111:K112"/>
    <mergeCell ref="A98:A101"/>
    <mergeCell ref="B98:B101"/>
    <mergeCell ref="D98:D101"/>
    <mergeCell ref="E98:E101"/>
    <mergeCell ref="F98:F101"/>
    <mergeCell ref="G98:G101"/>
    <mergeCell ref="H98:H101"/>
    <mergeCell ref="K98:K99"/>
    <mergeCell ref="A102:A105"/>
    <mergeCell ref="B102:B105"/>
    <mergeCell ref="D102:D105"/>
    <mergeCell ref="E102:E105"/>
    <mergeCell ref="F102:F105"/>
    <mergeCell ref="G102:G105"/>
    <mergeCell ref="H102:H105"/>
    <mergeCell ref="K102:K103"/>
    <mergeCell ref="A90:A93"/>
    <mergeCell ref="B90:B93"/>
    <mergeCell ref="D90:D93"/>
    <mergeCell ref="E90:E93"/>
    <mergeCell ref="F90:F93"/>
    <mergeCell ref="G90:G93"/>
    <mergeCell ref="H90:H93"/>
    <mergeCell ref="K90:K91"/>
    <mergeCell ref="A94:A97"/>
    <mergeCell ref="B94:B97"/>
    <mergeCell ref="D94:D97"/>
    <mergeCell ref="E94:E97"/>
    <mergeCell ref="F94:F97"/>
    <mergeCell ref="G94:G97"/>
    <mergeCell ref="H94:H97"/>
    <mergeCell ref="K94:K95"/>
    <mergeCell ref="A82:A85"/>
    <mergeCell ref="B82:B85"/>
    <mergeCell ref="D82:D85"/>
    <mergeCell ref="E82:E85"/>
    <mergeCell ref="F82:F85"/>
    <mergeCell ref="G82:G85"/>
    <mergeCell ref="H82:H85"/>
    <mergeCell ref="K82:K83"/>
    <mergeCell ref="A86:A89"/>
    <mergeCell ref="B86:B89"/>
    <mergeCell ref="D86:D89"/>
    <mergeCell ref="E86:E89"/>
    <mergeCell ref="F86:F89"/>
    <mergeCell ref="G86:G89"/>
    <mergeCell ref="H86:H89"/>
    <mergeCell ref="K86:K87"/>
    <mergeCell ref="A74:A77"/>
    <mergeCell ref="B74:B77"/>
    <mergeCell ref="D74:D77"/>
    <mergeCell ref="E74:E77"/>
    <mergeCell ref="F74:F77"/>
    <mergeCell ref="G74:G77"/>
    <mergeCell ref="H74:H77"/>
    <mergeCell ref="K74:K75"/>
    <mergeCell ref="A78:A81"/>
    <mergeCell ref="B78:B81"/>
    <mergeCell ref="D78:D81"/>
    <mergeCell ref="E78:E81"/>
    <mergeCell ref="F78:F81"/>
    <mergeCell ref="G78:G81"/>
    <mergeCell ref="H78:H81"/>
    <mergeCell ref="K78:K79"/>
    <mergeCell ref="A66:A69"/>
    <mergeCell ref="B66:B69"/>
    <mergeCell ref="D66:D69"/>
    <mergeCell ref="E66:E69"/>
    <mergeCell ref="F66:F69"/>
    <mergeCell ref="G66:G69"/>
    <mergeCell ref="H66:H69"/>
    <mergeCell ref="K66:K67"/>
    <mergeCell ref="A70:A73"/>
    <mergeCell ref="B70:B73"/>
    <mergeCell ref="D70:D73"/>
    <mergeCell ref="E70:E73"/>
    <mergeCell ref="F70:F73"/>
    <mergeCell ref="G70:G73"/>
    <mergeCell ref="H70:H73"/>
    <mergeCell ref="K70:K71"/>
    <mergeCell ref="A58:A61"/>
    <mergeCell ref="B58:B61"/>
    <mergeCell ref="D58:D61"/>
    <mergeCell ref="E58:E61"/>
    <mergeCell ref="F58:F61"/>
    <mergeCell ref="G58:G61"/>
    <mergeCell ref="H58:H61"/>
    <mergeCell ref="K58:K59"/>
    <mergeCell ref="A62:A65"/>
    <mergeCell ref="B62:B65"/>
    <mergeCell ref="D62:D65"/>
    <mergeCell ref="E62:E65"/>
    <mergeCell ref="F62:F65"/>
    <mergeCell ref="G62:G65"/>
    <mergeCell ref="H62:H65"/>
    <mergeCell ref="K62:K63"/>
    <mergeCell ref="A50:A53"/>
    <mergeCell ref="B50:B53"/>
    <mergeCell ref="D50:D53"/>
    <mergeCell ref="E50:E53"/>
    <mergeCell ref="F50:F53"/>
    <mergeCell ref="G50:G53"/>
    <mergeCell ref="H50:H53"/>
    <mergeCell ref="K50:K51"/>
    <mergeCell ref="A54:A57"/>
    <mergeCell ref="B54:B57"/>
    <mergeCell ref="D54:D57"/>
    <mergeCell ref="E54:E57"/>
    <mergeCell ref="F54:F57"/>
    <mergeCell ref="G54:G57"/>
    <mergeCell ref="H54:H57"/>
    <mergeCell ref="K54:K55"/>
    <mergeCell ref="A42:A45"/>
    <mergeCell ref="B42:B45"/>
    <mergeCell ref="D42:D45"/>
    <mergeCell ref="E42:E45"/>
    <mergeCell ref="F42:F45"/>
    <mergeCell ref="G42:G45"/>
    <mergeCell ref="H42:H45"/>
    <mergeCell ref="K42:K43"/>
    <mergeCell ref="A46:A49"/>
    <mergeCell ref="B46:B49"/>
    <mergeCell ref="D46:D49"/>
    <mergeCell ref="E46:E49"/>
    <mergeCell ref="F46:F49"/>
    <mergeCell ref="G46:G49"/>
    <mergeCell ref="H46:H49"/>
    <mergeCell ref="K46:K47"/>
    <mergeCell ref="A34:A37"/>
    <mergeCell ref="B34:B37"/>
    <mergeCell ref="D34:D37"/>
    <mergeCell ref="E34:E37"/>
    <mergeCell ref="F34:F37"/>
    <mergeCell ref="G34:G37"/>
    <mergeCell ref="H34:H37"/>
    <mergeCell ref="K34:K35"/>
    <mergeCell ref="A38:A41"/>
    <mergeCell ref="B38:B41"/>
    <mergeCell ref="D38:D41"/>
    <mergeCell ref="E38:E41"/>
    <mergeCell ref="F38:F41"/>
    <mergeCell ref="G38:G41"/>
    <mergeCell ref="H38:H41"/>
    <mergeCell ref="K38:K39"/>
    <mergeCell ref="K26:K27"/>
    <mergeCell ref="A30:A33"/>
    <mergeCell ref="B30:B33"/>
    <mergeCell ref="D30:D33"/>
    <mergeCell ref="E30:E33"/>
    <mergeCell ref="F30:F33"/>
    <mergeCell ref="G30:G33"/>
    <mergeCell ref="H30:H33"/>
    <mergeCell ref="K30:K31"/>
    <mergeCell ref="A18:A21"/>
    <mergeCell ref="B18:B21"/>
    <mergeCell ref="C18:C115"/>
    <mergeCell ref="D18:D21"/>
    <mergeCell ref="E18:E21"/>
    <mergeCell ref="F18:F21"/>
    <mergeCell ref="G18:G21"/>
    <mergeCell ref="H18:H21"/>
    <mergeCell ref="K18:K19"/>
    <mergeCell ref="A22:A25"/>
    <mergeCell ref="B22:B25"/>
    <mergeCell ref="D22:D25"/>
    <mergeCell ref="E22:E25"/>
    <mergeCell ref="F22:F25"/>
    <mergeCell ref="G22:G25"/>
    <mergeCell ref="H22:H25"/>
    <mergeCell ref="K22:K23"/>
    <mergeCell ref="A26:A29"/>
    <mergeCell ref="B26:B29"/>
    <mergeCell ref="D26:D29"/>
    <mergeCell ref="E26:E29"/>
    <mergeCell ref="F26:F29"/>
    <mergeCell ref="G26:G29"/>
    <mergeCell ref="H26:H29"/>
    <mergeCell ref="I2:K2"/>
    <mergeCell ref="A4:A8"/>
    <mergeCell ref="B4:B8"/>
    <mergeCell ref="C4:C17"/>
    <mergeCell ref="D4:D8"/>
    <mergeCell ref="E4:E8"/>
    <mergeCell ref="F4:F17"/>
    <mergeCell ref="G4:G8"/>
    <mergeCell ref="H4:H8"/>
    <mergeCell ref="K4:K5"/>
    <mergeCell ref="A9:A13"/>
    <mergeCell ref="B9:B13"/>
    <mergeCell ref="D9:D13"/>
    <mergeCell ref="E9:E13"/>
    <mergeCell ref="G9:G13"/>
    <mergeCell ref="H9:H13"/>
    <mergeCell ref="K9:K10"/>
    <mergeCell ref="A14:A17"/>
    <mergeCell ref="B14:B17"/>
    <mergeCell ref="D14:D17"/>
    <mergeCell ref="E14:E17"/>
    <mergeCell ref="G14:G17"/>
    <mergeCell ref="H14:H17"/>
    <mergeCell ref="K14:K15"/>
    <mergeCell ref="A1:H1"/>
    <mergeCell ref="A2:A3"/>
    <mergeCell ref="B2:B3"/>
    <mergeCell ref="C2:C3"/>
    <mergeCell ref="D2:D3"/>
    <mergeCell ref="E2:E3"/>
    <mergeCell ref="F2:F3"/>
    <mergeCell ref="G2:G3"/>
    <mergeCell ref="H2:H3"/>
  </mergeCells>
  <pageMargins left="0.78749999999999998" right="0.78749999999999998" top="0.78749999999999998" bottom="0.78749999999999998" header="0.511811023622047" footer="0.511811023622047"/>
  <pageSetup paperSize="9" scale="68" orientation="landscape" useFirstPageNumber="1" horizontalDpi="300" verticalDpi="300" r:id="rId1"/>
  <rowBreaks count="30" manualBreakCount="30">
    <brk id="13" max="16383" man="1"/>
    <brk id="25" max="16383" man="1"/>
    <brk id="37" max="16383" man="1"/>
    <brk id="49" max="16383" man="1"/>
    <brk id="61" max="16383" man="1"/>
    <brk id="73" max="16383" man="1"/>
    <brk id="85" max="16383" man="1"/>
    <brk id="97" max="16383" man="1"/>
    <brk id="110" max="16383" man="1"/>
    <brk id="120" max="16383" man="1"/>
    <brk id="127" max="16383" man="1"/>
    <brk id="139" max="16383" man="1"/>
    <brk id="151" max="16383" man="1"/>
    <brk id="157" max="16383" man="1"/>
    <brk id="169" max="16383" man="1"/>
    <brk id="181" max="16383" man="1"/>
    <brk id="202" max="16383" man="1"/>
    <brk id="221" max="16383" man="1"/>
    <brk id="233" max="16383" man="1"/>
    <brk id="247" max="16383" man="1"/>
    <brk id="259" max="16383" man="1"/>
    <brk id="269" max="16383" man="1"/>
    <brk id="281" max="16383" man="1"/>
    <brk id="289" max="16383" man="1"/>
    <brk id="301" max="16383" man="1"/>
    <brk id="313" max="16383" man="1"/>
    <brk id="321" max="16383" man="1"/>
    <brk id="337" max="16383" man="1"/>
    <brk id="350" max="16383" man="1"/>
    <brk id="363" max="16383" man="1"/>
  </rowBreaks>
</worksheet>
</file>

<file path=docProps/app.xml><?xml version="1.0" encoding="utf-8"?>
<Properties xmlns="http://schemas.openxmlformats.org/officeDocument/2006/extended-properties" xmlns:vt="http://schemas.openxmlformats.org/officeDocument/2006/docPropsVTypes">
  <Template/>
  <TotalTime>1969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Людмила Алексеевна Усманова</cp:lastModifiedBy>
  <cp:revision>226</cp:revision>
  <cp:lastPrinted>2022-07-03T12:21:05Z</cp:lastPrinted>
  <dcterms:created xsi:type="dcterms:W3CDTF">2017-10-20T23:41:04Z</dcterms:created>
  <dcterms:modified xsi:type="dcterms:W3CDTF">2023-02-02T07:53:11Z</dcterms:modified>
  <dc:language>ru-RU</dc:language>
</cp:coreProperties>
</file>