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3.10.2023" sheetId="1" r:id="rId1"/>
  </sheets>
  <definedNames>
    <definedName name="_xlnm.Print_Area" localSheetId="0">'23.10.2023'!$A$1:$J$348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8" i="1" l="1"/>
  <c r="H244" i="1"/>
  <c r="G248" i="1"/>
  <c r="G244" i="1"/>
  <c r="H343" i="1" l="1"/>
  <c r="I343" i="1"/>
  <c r="H344" i="1"/>
  <c r="I344" i="1"/>
  <c r="H345" i="1"/>
  <c r="I345" i="1"/>
  <c r="G344" i="1"/>
  <c r="G345" i="1"/>
  <c r="G343" i="1"/>
  <c r="G314" i="1"/>
  <c r="G95" i="1" l="1"/>
  <c r="G35" i="1"/>
  <c r="G328" i="1"/>
  <c r="I294" i="1"/>
  <c r="H294" i="1"/>
  <c r="G294" i="1"/>
  <c r="G285" i="1"/>
  <c r="G289" i="1"/>
  <c r="G225" i="1"/>
  <c r="I225" i="1"/>
  <c r="H225" i="1"/>
  <c r="G224" i="1"/>
  <c r="G220" i="1"/>
  <c r="G216" i="1"/>
  <c r="G213" i="1"/>
  <c r="I213" i="1"/>
  <c r="H213" i="1"/>
  <c r="G212" i="1"/>
  <c r="I205" i="1"/>
  <c r="H205" i="1"/>
  <c r="G205" i="1"/>
  <c r="G204" i="1"/>
  <c r="G201" i="1" s="1"/>
  <c r="I201" i="1"/>
  <c r="H201" i="1"/>
  <c r="G200" i="1"/>
  <c r="G196" i="1" l="1"/>
  <c r="G192" i="1"/>
  <c r="I185" i="1"/>
  <c r="H185" i="1"/>
  <c r="G185" i="1"/>
  <c r="G168" i="1"/>
  <c r="G156" i="1"/>
  <c r="G119" i="1"/>
  <c r="G108" i="1"/>
  <c r="I108" i="1"/>
  <c r="H108" i="1"/>
  <c r="G103" i="1"/>
  <c r="G100" i="1" s="1"/>
  <c r="I100" i="1"/>
  <c r="H100" i="1"/>
  <c r="G96" i="1"/>
  <c r="I96" i="1"/>
  <c r="H96" i="1"/>
  <c r="G87" i="1"/>
  <c r="I80" i="1"/>
  <c r="H80" i="1"/>
  <c r="G80" i="1"/>
  <c r="I76" i="1"/>
  <c r="H76" i="1"/>
  <c r="G76" i="1"/>
  <c r="G68" i="1"/>
  <c r="I68" i="1"/>
  <c r="H68" i="1"/>
  <c r="G64" i="1"/>
  <c r="I64" i="1"/>
  <c r="H64" i="1"/>
  <c r="G60" i="1"/>
  <c r="I60" i="1"/>
  <c r="H60" i="1"/>
  <c r="G59" i="1"/>
  <c r="G56" i="1" s="1"/>
  <c r="I56" i="1"/>
  <c r="H56" i="1"/>
  <c r="G55" i="1"/>
  <c r="G48" i="1"/>
  <c r="I48" i="1"/>
  <c r="H48" i="1"/>
  <c r="I40" i="1"/>
  <c r="H40" i="1"/>
  <c r="G40" i="1"/>
  <c r="I159" i="1" l="1"/>
  <c r="H159" i="1"/>
  <c r="G159" i="1"/>
  <c r="I38" i="1"/>
  <c r="H38" i="1"/>
  <c r="G38" i="1"/>
  <c r="G163" i="1"/>
  <c r="G277" i="1"/>
  <c r="I277" i="1"/>
  <c r="H277" i="1"/>
  <c r="G308" i="1"/>
  <c r="G271" i="1"/>
  <c r="G138" i="1"/>
  <c r="G267" i="1"/>
  <c r="G150" i="1"/>
  <c r="G263" i="1"/>
  <c r="G259" i="1"/>
  <c r="G126" i="1"/>
  <c r="H241" i="1" l="1"/>
  <c r="G184" i="1" l="1"/>
  <c r="I193" i="1"/>
  <c r="H193" i="1"/>
  <c r="G193" i="1"/>
  <c r="G44" i="1" l="1"/>
  <c r="I44" i="1"/>
  <c r="H44" i="1"/>
  <c r="I290" i="1" l="1"/>
  <c r="H290" i="1"/>
  <c r="G290" i="1"/>
  <c r="I112" i="1"/>
  <c r="H112" i="1"/>
  <c r="G112" i="1"/>
  <c r="G91" i="1"/>
  <c r="G75" i="1"/>
  <c r="G342" i="1" l="1"/>
  <c r="I124" i="1"/>
  <c r="H124" i="1"/>
  <c r="G124" i="1"/>
  <c r="G142" i="1"/>
  <c r="I189" i="1" l="1"/>
  <c r="H189" i="1"/>
  <c r="G189" i="1"/>
  <c r="G298" i="1" l="1"/>
  <c r="I298" i="1"/>
  <c r="H298" i="1"/>
  <c r="G286" i="1"/>
  <c r="I286" i="1"/>
  <c r="H286" i="1"/>
  <c r="G221" i="1"/>
  <c r="I221" i="1"/>
  <c r="H221" i="1"/>
  <c r="I217" i="1"/>
  <c r="H217" i="1"/>
  <c r="G217" i="1"/>
  <c r="G209" i="1"/>
  <c r="I209" i="1"/>
  <c r="H209" i="1"/>
  <c r="G197" i="1"/>
  <c r="I197" i="1"/>
  <c r="H197" i="1"/>
  <c r="I181" i="1"/>
  <c r="H181" i="1"/>
  <c r="G181" i="1"/>
  <c r="G177" i="1"/>
  <c r="I177" i="1"/>
  <c r="H177" i="1"/>
  <c r="G176" i="1"/>
  <c r="I165" i="1"/>
  <c r="H165" i="1"/>
  <c r="G165" i="1"/>
  <c r="G107" i="1" l="1"/>
  <c r="G104" i="1"/>
  <c r="I104" i="1"/>
  <c r="H104" i="1"/>
  <c r="G88" i="1"/>
  <c r="I88" i="1"/>
  <c r="H88" i="1"/>
  <c r="G72" i="1"/>
  <c r="I72" i="1"/>
  <c r="H72" i="1"/>
  <c r="I173" i="1" l="1"/>
  <c r="H173" i="1"/>
  <c r="G173" i="1"/>
  <c r="I144" i="1" l="1"/>
  <c r="H144" i="1"/>
  <c r="G144" i="1"/>
  <c r="G92" i="1" l="1"/>
  <c r="I140" i="1"/>
  <c r="H140" i="1"/>
  <c r="G140" i="1"/>
  <c r="I169" i="1" l="1"/>
  <c r="H169" i="1"/>
  <c r="G169" i="1"/>
  <c r="I116" i="1"/>
  <c r="H116" i="1"/>
  <c r="G116" i="1"/>
  <c r="I245" i="1" l="1"/>
  <c r="H245" i="1"/>
  <c r="G245" i="1"/>
  <c r="I92" i="1" l="1"/>
  <c r="H92" i="1"/>
  <c r="I233" i="1" l="1"/>
  <c r="H233" i="1"/>
  <c r="G233" i="1"/>
  <c r="I229" i="1"/>
  <c r="H229" i="1"/>
  <c r="G229" i="1"/>
  <c r="H27" i="1"/>
  <c r="I27" i="1"/>
  <c r="G27" i="1"/>
  <c r="I128" i="1" l="1"/>
  <c r="H128" i="1"/>
  <c r="G128" i="1"/>
  <c r="I338" i="1" l="1"/>
  <c r="H338" i="1"/>
  <c r="G338" i="1"/>
  <c r="I334" i="1"/>
  <c r="H334" i="1"/>
  <c r="G334" i="1"/>
  <c r="I330" i="1"/>
  <c r="H330" i="1"/>
  <c r="G330" i="1"/>
  <c r="I325" i="1"/>
  <c r="H325" i="1"/>
  <c r="G325" i="1"/>
  <c r="I320" i="1"/>
  <c r="H320" i="1"/>
  <c r="G320" i="1"/>
  <c r="I316" i="1"/>
  <c r="H316" i="1"/>
  <c r="G316" i="1"/>
  <c r="I311" i="1"/>
  <c r="H311" i="1"/>
  <c r="G311" i="1"/>
  <c r="I306" i="1"/>
  <c r="H306" i="1"/>
  <c r="G306" i="1"/>
  <c r="I302" i="1"/>
  <c r="H302" i="1"/>
  <c r="G302" i="1"/>
  <c r="I282" i="1"/>
  <c r="H282" i="1"/>
  <c r="G282" i="1"/>
  <c r="I273" i="1"/>
  <c r="H273" i="1"/>
  <c r="G273" i="1"/>
  <c r="I269" i="1"/>
  <c r="H269" i="1"/>
  <c r="G269" i="1"/>
  <c r="I265" i="1"/>
  <c r="H265" i="1"/>
  <c r="G265" i="1"/>
  <c r="I261" i="1"/>
  <c r="H261" i="1"/>
  <c r="G261" i="1"/>
  <c r="I257" i="1"/>
  <c r="H257" i="1"/>
  <c r="G257" i="1"/>
  <c r="I253" i="1"/>
  <c r="H253" i="1"/>
  <c r="G253" i="1"/>
  <c r="I241" i="1"/>
  <c r="G241" i="1"/>
  <c r="I342" i="1" l="1"/>
  <c r="H342" i="1"/>
  <c r="I237" i="1"/>
  <c r="H237" i="1"/>
  <c r="G237" i="1"/>
  <c r="I161" i="1"/>
  <c r="H161" i="1"/>
  <c r="G161" i="1"/>
  <c r="I157" i="1"/>
  <c r="H157" i="1"/>
  <c r="G157" i="1"/>
  <c r="I153" i="1"/>
  <c r="H153" i="1"/>
  <c r="G153" i="1"/>
  <c r="I148" i="1"/>
  <c r="H148" i="1"/>
  <c r="G148" i="1"/>
  <c r="I136" i="1"/>
  <c r="H136" i="1"/>
  <c r="G136" i="1"/>
  <c r="I132" i="1"/>
  <c r="H132" i="1"/>
  <c r="G132" i="1"/>
  <c r="I120" i="1"/>
  <c r="H120" i="1"/>
  <c r="G120" i="1"/>
  <c r="I84" i="1" l="1"/>
  <c r="H84" i="1"/>
  <c r="G84" i="1"/>
  <c r="I52" i="1"/>
  <c r="H52" i="1"/>
  <c r="G52" i="1"/>
  <c r="I36" i="1"/>
  <c r="H36" i="1"/>
  <c r="G36" i="1"/>
  <c r="I32" i="1"/>
  <c r="H32" i="1"/>
  <c r="G32" i="1"/>
  <c r="I22" i="1"/>
  <c r="H22" i="1"/>
  <c r="G22" i="1"/>
  <c r="H17" i="1"/>
  <c r="I17" i="1"/>
  <c r="G17" i="1"/>
</calcChain>
</file>

<file path=xl/sharedStrings.xml><?xml version="1.0" encoding="utf-8"?>
<sst xmlns="http://schemas.openxmlformats.org/spreadsheetml/2006/main" count="917" uniqueCount="233">
  <si>
    <t>План реализации муниципальной программы</t>
  </si>
  <si>
    <t>Описание направления реализации</t>
  </si>
  <si>
    <t>Исполнитель</t>
  </si>
  <si>
    <t>2. Комплекс процессных мероприятий  «Развитие общего образования»</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</si>
  <si>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</si>
  <si>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Управление образования администрации муниципального образования город Алексин, муниципальные общеобразовательные организации</t>
  </si>
  <si>
    <t>Всего</t>
  </si>
  <si>
    <t>904 0702 01 4 02 L3040</t>
  </si>
  <si>
    <t>Федеральный бюджет</t>
  </si>
  <si>
    <t>x</t>
  </si>
  <si>
    <t>Областной бюджет</t>
  </si>
  <si>
    <t>Местный бюджет</t>
  </si>
  <si>
    <t>Срок реализации </t>
  </si>
  <si>
    <t>Источники финансирования</t>
  </si>
  <si>
    <t>Объемы финансирования (рублей)</t>
  </si>
  <si>
    <t>текущий финансовый год  </t>
  </si>
  <si>
    <t>первый год планового периода</t>
  </si>
  <si>
    <t>второй год планового периода</t>
  </si>
  <si>
    <t>Ожидаемый результат реализации муниципальной программы</t>
  </si>
  <si>
    <t xml:space="preserve">начало реализации </t>
  </si>
  <si>
    <t xml:space="preserve">окончание реализации </t>
  </si>
  <si>
    <t>Приложение к Приказу</t>
  </si>
  <si>
    <t xml:space="preserve">Управления образования администрации </t>
  </si>
  <si>
    <t xml:space="preserve">муниципального образования город Алексин </t>
  </si>
  <si>
    <t>№ 2-д от «09» января 2023</t>
  </si>
  <si>
    <t>Управление образования администрации муниципального образования город Алексин</t>
  </si>
  <si>
    <t>Региональный проект «Современная школа»</t>
  </si>
  <si>
    <t>Региональный проект «Цифровая образовательная среда»</t>
  </si>
  <si>
    <t>1. Комплекс процессных мероприятий  «Развитие дошкольного образования»</t>
  </si>
  <si>
    <t xml:space="preserve">Расходы на обеспечение деятельности (оказание услуг) муниципальных учреждений </t>
  </si>
  <si>
    <t>904 0701 01 4 01 00590</t>
  </si>
  <si>
    <t>Реализованы мероприятия по обеспечению деятельности муниципальных образовательных учреждений</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</si>
  <si>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Тульской области, обеспечения дополнительного образования детей в муниципальных общеобразовательных организациях Тульской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</si>
  <si>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904 0701 01 4 01 28010</t>
  </si>
  <si>
    <t>Расходы на укрепление материально-технической базы муниципальных образовательных организаций (за исключением капитальных вложений): капитальный ремонт здания муниципального бюджетного дошкольного образовательного учреждения "Детский сад комбинированного вида №1"</t>
  </si>
  <si>
    <t>904 0701 01 4 01 S0580</t>
  </si>
  <si>
    <t>Увеличилась доля обучающихся государственных и муниципальных организаций, осуществляющих образовательную деятельность по образовательным программам дошкольного, общего и дополнительного образования, которым предоставлена возможность обучаться в соответствии с современными требованиями, в общей численности обучающихся организаций, осуществляющих образовательную деятельность по образовательным программам дошкольного, общего и дополнительного образования</t>
  </si>
  <si>
    <t>Предоставление мер поддержки молодым специалистам</t>
  </si>
  <si>
    <t>904 0701 01 4 01 78020</t>
  </si>
  <si>
    <t>Осуществлены ежемесячные денежные выплаты в рамках социальной помощи молодым специалистам, принятым на работу в муниципальные образовательные учреждения муниципального образования город Алексин</t>
  </si>
  <si>
    <t>Предоставление мер социальной поддержки педагогическим и иным работникам</t>
  </si>
  <si>
    <t>904 0701 01 4 01 82530</t>
  </si>
  <si>
    <t>Выплата компенсации родителям (законным представителям), дети которых посещают образовательные организации (за исключением государственных образовательных организаций, находящихся в ведении Тульской области), реализующие образовательную программу дошкольного образования</t>
  </si>
  <si>
    <t>904 0702 01 4 02 00590</t>
  </si>
  <si>
    <t>904 0702 01 4 02 82910</t>
  </si>
  <si>
    <t>904 0701 01 4 01 82910</t>
  </si>
  <si>
    <t>904 0703 01 4 02 82910</t>
  </si>
  <si>
    <t>904 0702 01 4 02 28010</t>
  </si>
  <si>
    <t>Произведены ремонтные работы, в том числе в целях устранения предписаний контролирующих органов</t>
  </si>
  <si>
    <t>904 0702 01 4 02  S0580</t>
  </si>
  <si>
    <t>Обеспечении бесплатным питанием отдельных категорий обучающихся общеобразовательных организаций</t>
  </si>
  <si>
    <t>904 0702 01 4 02 28810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</si>
  <si>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</si>
  <si>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904 0702 01 4 02 53030</t>
  </si>
  <si>
    <t>904 0702 01 4 02 78020</t>
  </si>
  <si>
    <t>Предоставление мер социальной поддержки родителям (законным представителям) детей-инвалидов, обучающихся по основным общеобразовательным программам на дому</t>
  </si>
  <si>
    <t>904 1004 01 4 02 80070</t>
  </si>
  <si>
    <t>904 0702 01 4 02 82500</t>
  </si>
  <si>
    <t>Предоставление мер социальной поддержки родителям (законным представителям) детей, обучающихся по основным общеобразовательным программам в форме семейного образования</t>
  </si>
  <si>
    <t>904 1004 01 4 02 82520</t>
  </si>
  <si>
    <t>Управление образования администрации муниципального образования город Алексин, МБОУ "Александровская СОШ №23"</t>
  </si>
  <si>
    <t>Управление образования администрации муниципального образования город Алексин,  МБОУ "Шелепинская СОШ №27"</t>
  </si>
  <si>
    <t>Управление образования администрации муниципального образования город Алексин, муниципальные дошкольные образовательные организации</t>
  </si>
  <si>
    <t>Управление образования администрации муниципального образования город Алексин, МБДОУ "ДС комбинированного вида №11"</t>
  </si>
  <si>
    <t>Управление образования администрации муниципального образования город Алексин,  МБДОУ "ДС комбинированного вида №26"</t>
  </si>
  <si>
    <t>Управление образования администрации муниципального образования город Алексин, МБДОУ "ДС комбинированного вида №1"</t>
  </si>
  <si>
    <t>3. Комплекс процессных мероприятий  «Развитие дополнительного образования»</t>
  </si>
  <si>
    <t>Управление образования администрации муниципального образования город Алексин, муниципальные образовательные организации допонительного образования</t>
  </si>
  <si>
    <t>904 0703 01 4 03 00590</t>
  </si>
  <si>
    <t>904 0703 01 4 03 78020</t>
  </si>
  <si>
    <t>4. Комплекс процессных мероприятий  «Обеспечение реализации муниципальной программы»</t>
  </si>
  <si>
    <t>Управление образования администрации муниципального образования город Алексин, МКУ "ЦОДСО"</t>
  </si>
  <si>
    <t>904 0709 01 4 04 00590</t>
  </si>
  <si>
    <t>Реализованы мероприятия по обеспечению деятельности муниципальных учреждений</t>
  </si>
  <si>
    <t>5. Комплекс процессных мероприятий  «Создание условий для развития творческого потенциала педагогов и учащихся»</t>
  </si>
  <si>
    <t>Предоставление муниципальных грантов лучшим педагогам муниципальных образовательных учреждений</t>
  </si>
  <si>
    <t>904 0709 01 4 05 28080</t>
  </si>
  <si>
    <t>Проведен  конкурсный отбор лучших педагогов образовательных учреждений муниципального образования город Алексин на получение муниципального гранта</t>
  </si>
  <si>
    <t>904 0709 01 4 05 28210</t>
  </si>
  <si>
    <t>Проведение предметных олимпиад, конкурсов, ярмарок</t>
  </si>
  <si>
    <t>6. Комплекс процессных мероприятий  «Проведение аварийно-восстановительных работ»</t>
  </si>
  <si>
    <t>Проведение аварийно-восстановительных работ</t>
  </si>
  <si>
    <t>Проведены аварийно-восстановительные работы; обеспечено быстрое и качественное устранение аварийных ситуаций</t>
  </si>
  <si>
    <t>Проведены предметные олимпиады, конкурсы, ярмарки; обеспечено сохранение и развитие творческого потенциала педагогов и учащихся</t>
  </si>
  <si>
    <t>7. Комплекс процессных мероприятий  «Реализация программы подготовки педагогических кадров для муниципальных образовательных учреждений, сопровождение государственной итоговой аттестации, реализация мероприятий по формированию и ведению ФИС ФРДО»</t>
  </si>
  <si>
    <t>Организационные мероприятия по сопровождению государственной итоговой аттестации</t>
  </si>
  <si>
    <t>904 0709 01 4 07 28100</t>
  </si>
  <si>
    <t>Обеспечено успешное проведение государственной итоговой аттестации</t>
  </si>
  <si>
    <t>Предоставление единовременного денежного пособия в рамках мер социальной поддержки, предоставляемых гражданину, заключившему договор о целевом обучении в рамках квоты целевого приема</t>
  </si>
  <si>
    <t>904 0709 01 4 07 78070</t>
  </si>
  <si>
    <t>Осуществлена единовременная денежная выплата в рамках мер социальной поддержки, предоставляемых гражданину, 
заключившему договор о целевом обучении в Федеральном государственном бюджетном образовательном учреждении высшего профессионального образования «Тульский государственный педагогический университет им. Л.Н. Толстого»</t>
  </si>
  <si>
    <t>Организация мероприятия по формированию и ведению Информационной системы «Федеральный реестр сведений о документах об образовании и о квалификации, документах об обучении»</t>
  </si>
  <si>
    <t>904 0709 01 4 07 28670</t>
  </si>
  <si>
    <t>Реализованы мероприятия по формированию и ведению Информационной системы «Федеральный реестр сведений о документах об образовании и о квалификации, документах об обучении»</t>
  </si>
  <si>
    <t xml:space="preserve">ИТОГО 
по муниципальной программе
</t>
  </si>
  <si>
    <t>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</si>
  <si>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Образовательные организации обеспечены материально-
технической базой для внедрения цифровой образовательной среды</t>
  </si>
  <si>
    <t>Реализованы государственные гарантии прав граждан на получение общедоступного и бесплатного дошкольного образования в муниципальных ДОУ</t>
  </si>
  <si>
    <t>Предоставлены меры социальной поддержки педагогическим и иным работникам</t>
  </si>
  <si>
    <t>Реализованы государственные полномочия по выплате компенсации части родительской платы</t>
  </si>
  <si>
    <t>Реализованы государственные гарантии прав граждан на получение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муниципальных ОУ</t>
  </si>
  <si>
    <t>Предоставлены меры социальной поддержки  в организации питания отдельных категорий обучающихся общеобразовательных организаций муниципального образования город Алексин</t>
  </si>
  <si>
    <t>Доля педагогических работников образовательных организаций, получивших ежемесячное денежное
вознаграждение за классное руководство составляет 100%</t>
  </si>
  <si>
    <t>Предоставлены меры соц.поддержки родителям (законным представителям) детей-инвалидов, обучающихся по основным общеобразовательным программам на дому</t>
  </si>
  <si>
    <t>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 составляет 100%</t>
  </si>
  <si>
    <t>Предоставлены меры соц.поддержки родителям (законным представителям) детей, обучающихся по основным общеобразовательным программам в форме семейного образования</t>
  </si>
  <si>
    <r>
      <t>«</t>
    </r>
    <r>
      <rPr>
        <b/>
        <sz val="12"/>
        <color rgb="FF000000"/>
        <rFont val="Times New Roman"/>
        <family val="1"/>
        <charset val="204"/>
      </rPr>
      <t>Образование в муниципальном образовании город Алексин» на 2023 год и плановый период 2024-2025 годов</t>
    </r>
  </si>
  <si>
    <t>Дополнительное финансовое обеспечение мероприятий по организации питания отдельных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t>
  </si>
  <si>
    <t>администрации муниципального образования город Алексин</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</si>
  <si>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функционирование центров образования естественно-научной и технологической направленностей)</t>
  </si>
  <si>
    <t>904 0702 01 1 E1 51721</t>
  </si>
  <si>
    <t>КБК (ГРБС,Р,ПР,ЦСР)</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</si>
  <si>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(обеспечение материально-технической базой для внедрения цифровой образовательной среды)</t>
  </si>
  <si>
    <t>904 0702 01 1 E4 52131</t>
  </si>
  <si>
    <t>Расходы на укрепление материально-технической базы муниципальных образовательных организаций (за исключением капитальных вложений): ремонт кровли муниципального бюджетного дошкольного образовательного учреждения "Центр развития ребенка – детский сад №13"</t>
  </si>
  <si>
    <t>Управление образования администрации муниципального образования город Алексин, МБДОУ "ЦРР - ДС №13"</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</si>
  <si>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</si>
  <si>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Региональный проект «Патриотическое воспитание граждан Российской Федерации»</t>
  </si>
  <si>
    <t>904 0702 01 1 EB 51790</t>
  </si>
  <si>
    <t>В государственных и муниципальных общеобразовательных организациях проведены мероприятия по обеспечению деятельности советников
директора по воспитанию и взаимодействию с детскими общественными объединениями</t>
  </si>
  <si>
    <t>Расходы на укрепление материально-технической базы муниципальных образовательных организаций (за исключением капитальных вложений): ремонт кабинетов "Точки роста" и приобретение мебели для муниципального бюджетного общеобразовательного учреждения "Александровская средняя общеобразовательная школа №23"</t>
  </si>
  <si>
    <t>904 0702 01 4 02 S0580</t>
  </si>
  <si>
    <t>Управление образования администрации муниципального образования город Алексин, МБОУ "СОШ №1"</t>
  </si>
  <si>
    <t>Расходы на укрепление материально-технической базы муниципальных образовательных организаций (за исключением капитальных вложений): ремонт кабинетов "Точки роста" и приобретение мебели для муниципального бюджетного общеобразовательного учреждения "Авангардская средняя общеобразовательная школа №7"</t>
  </si>
  <si>
    <t>Управление образования администрации муниципального образования город Алексин, МБОУ "Авангардская СОШ №7"</t>
  </si>
  <si>
    <t>904 1004 01 4 01 82510</t>
  </si>
  <si>
    <t>Организация питания детей граждан, получающих меры социальной поддержки в соответствии с Указом Губернатора Тульской области от 12.10.2022 №105 "О предоставлении дополнительных мер социальной поддержки отдельным категориям граждан", обучающихся в общеобразовательных организациях</t>
  </si>
  <si>
    <t>Предоставлены меры социальной поддержки  в организации питания детей граждан, получающих меры социальной поддержки в соответствии с Указом Губернатора Тульской области от 12.10.2022 №105 "О предоставлении дополнительных мер социальной поддержки отдельным категориям граждан", обучающихся в общеобразовательных организациях</t>
  </si>
  <si>
    <t>904 0702 01 4 02 28820</t>
  </si>
  <si>
    <t>Укрепление материально-технической базы муниципальных учреждений (ремонт складского помещения для муниципального бюджетного общеобразовательного учреждения "Средняя общеобразовательная школа № 2")</t>
  </si>
  <si>
    <t>Укрепление материально-технической базы муниципальных учреждений (проведение мероприятий по подготовке к работе  муниципального бюджетного дошкольного образовательного учреждения "Детский сад комбинированного вида №1")</t>
  </si>
  <si>
    <t>Реализованы мероприятия по по подготовке к работе МБДОУ "ДС комбинированного вида №1"</t>
  </si>
  <si>
    <t>Управление образования администрации муниципального образования город Алексин,  МБОУ "СОШ №2"</t>
  </si>
  <si>
    <t>Осуществление государственного полномочия по финансовому обеспечению реализации дополнительной меры социальной поддержки,предоставляемой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организациях,предоставляющих дошкольное образование,на территории Тульской области в соответствии с указом Губернатора Тульской области от 12 октября 2022 года №105"О предоставлении дополнительных мер социальной поддержки отдельным категориям граждан"</t>
  </si>
  <si>
    <t>Реализованы государственные полномочия по реализации дополнительной меры соцподдержки в виде освобождения от платы, взимаемой за присмотр и уход за детьми</t>
  </si>
  <si>
    <t>Произведены ремонтные работы, в том числе в целях устранения предписаний контролирующих органов, произведена замена котла отопления</t>
  </si>
  <si>
    <t>904 0701 01 4 01 80050</t>
  </si>
  <si>
    <t>Осуществление государственного полномочия по финансовому обеспечению реализации дополнительной меры социальной поддержки,предоставляемой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организациях,предоставляющих дошкольное образование,на территории Тульской области в соответствии с указом Губернатора Тульской области от 12 октября 2022 года №105"О предоставлении дополнительных мер социальной поддержки отдельным категориям граждан", источником финансового обеспечения которых являются бюджетные ассигнования резервного фонда Правительства Тульской области</t>
  </si>
  <si>
    <t>904 0701 01 4 01 8005i</t>
  </si>
  <si>
    <t>Управление образования администрации муниципального образования город Алексин,  МБОУ "СОШ №3"</t>
  </si>
  <si>
    <t>Управление образования администрации муниципального образования город Алексин, МБДОУ "ДС комбинированного вида №19"</t>
  </si>
  <si>
    <t>Произведены ремонтные работы, в том числе в целях нормального функционирования образовательного учреждения</t>
  </si>
  <si>
    <t>Укрепление материально-технической базы муниципальных учреждений (частичный  ремонт кровли муниципального бюджетного дошкольного образовательного учреждения "Детский сад комбинированного вида №28")</t>
  </si>
  <si>
    <t>Управление образования администрации муниципального образования город Алексин,  МБДОУ "ДС комбинированного вида №28"</t>
  </si>
  <si>
    <t>Укрепление материально-технической базы муниципальных учреждений (закупка технологического, кухонного оборудования, мягкого инвентаря для муниципального бюджетного общеобразовательного учреждения "Александровская средняя общеобразовательная школа № 23")</t>
  </si>
  <si>
    <t>Управление образования администрации муниципального образования город Алексин,  МБОУ "Александровская СОШ №23"</t>
  </si>
  <si>
    <t>Произведена закупка оборудования, мягкого инвентаря, в том числе в целях нормального функционирования образовательного учреждения, обеспечения полномочий по присмотру и уходу</t>
  </si>
  <si>
    <t>Управление образования администрации муниципального образования город Алексин,  МБОУ "СОШ №1"</t>
  </si>
  <si>
    <t>Укрепление материально-технической базы муниципальных учреждений (ремонт помещений пищеблока, ремонт системы вентиляции пищеблока, подключение ГВС к новой системе для муниципального бюджетного общеобразовательного учреждения "Средняя общеобразовательная школа № 3")</t>
  </si>
  <si>
    <t>Укрепление материально-технической базы муниципальных учреждений (частичный ремонт кровли для муниципального бюджетного общеобразовательного учреждения "Средняя общеобразовательная школа № 5")</t>
  </si>
  <si>
    <t>Управление образования администрации муниципального образования город Алексин,  МБОУ "СОШ №5"</t>
  </si>
  <si>
    <t>Произведены ремонтные работы, в том числе в целях устранения предписаний контролирующих органов, а также в целях нормального функционирования образовательного учреждения</t>
  </si>
  <si>
    <t>Управление образования администрации муниципального образования город Алексин,  МБОУ "СОШ №9"</t>
  </si>
  <si>
    <t>Управление образования администрации муниципального образования город Алексин,  МБОУ "Авангардская СОШ №7"</t>
  </si>
  <si>
    <t>Управление образования администрации муниципального образования город Алексин,  МБОУ "Сеневская ООШ №21"</t>
  </si>
  <si>
    <t>Управление образования администрации муниципального образования город Алексин,  МБОУ "Борисовская НОШ №26"</t>
  </si>
  <si>
    <t>Управление образования администрации муниципального образования город Алексин,  МБУ ДО "ДДТ"</t>
  </si>
  <si>
    <t>Управление образования администрации муниципального образования город Алексин,  МБУ ДО "ДЮСШ "Горизонт"</t>
  </si>
  <si>
    <t>904 0703 01 4 03 82530</t>
  </si>
  <si>
    <t>Расходы на укрепление материально-технической базы муниципальных образовательных организаций (за исключением капитальных вложений): монтаж системы АПС и СОУЭ муниципального бюджетного общеобразовательного учреждения "Средняя общеобразовательная школа №1"</t>
  </si>
  <si>
    <t>Укрепление материально-технической базы муниципальных учреждений (подключение ГВС к новой системе, приобретение радиаторов отопления для муниципального бюджетного учреждения дополнительного образования "Дом детского творчества")</t>
  </si>
  <si>
    <t>Укрепление материально-технической базы муниципальных учреждений (приобретение материалов и оборудования для устройства санитарной комнаты для муниципального бюджетного учреждения дополнительного образования "Детско-юношеская спортивная школа "Горизонт")</t>
  </si>
  <si>
    <t>Управление образования администрации муниципального образования город Алексин,  МБОУ "Гимназия № 13"</t>
  </si>
  <si>
    <t>904 0703 01 4 03 28010</t>
  </si>
  <si>
    <t>Расходы на укрепление материально-технической базы муниципальных образовательных организаций (за исключением капитальных вложений): ремонт кровли муниципального бюджетного дошкольного образовательного учреждения "Детский сад комбинированного вида №2"</t>
  </si>
  <si>
    <t>Управление образования администрации муниципального образования город Алексин, МБДОУ "ДС комбинированного вида №2"</t>
  </si>
  <si>
    <t>Укрепление материально-технической базы муниципальных учреждений (подключение ГВС к новой системе; приобретение электрической плиты для муниципального бюджетного дошкольного образовательного учреждения "Детский сад комбинированного вида №19")</t>
  </si>
  <si>
    <t>Произведены ремонтные работы, приобретено оборудование для пищеблока, в том числе в целях нормального функционирования образовательного учреждения</t>
  </si>
  <si>
    <t>Укрепление материально-технической базы муниципальных учреждений (ремонт полов дошкольной группы муниципального бюджетного общеобразовательного учреждения "Борисовская начальная общеобразовательная школа № 26")</t>
  </si>
  <si>
    <t>Укрепление материально-технической базы муниципальных учреждений (подключение ГВС к новой системе, ремонт водостока, восстановление шткатурного слоя стен актового зала  для муниципального бюджетного общеобразовательного учреждения "Средняя общеобразовательная школа № 9")</t>
  </si>
  <si>
    <t>Укрепление материально-технической базы муниципальных учреждений (ремонт кровли для муниципального бюджетного учреждения дополнительного образования "Центр психолого-педагогической, медицинской и социальной помощи")</t>
  </si>
  <si>
    <t>Управление образования администрации муниципального образования город Алексин,  МБУ ДО "ЦППМиСП"</t>
  </si>
  <si>
    <t>Укрепление материально-технической базы муниципальных учреждений (асфальтирование территории муниципального бюджетного дошкольного образовательного учреждения "Детский сад комбинированного вида №5")</t>
  </si>
  <si>
    <t>Управление образования администрации муниципального образования город Алексин,  МБДОУ "ДС комбинированного вида №5"</t>
  </si>
  <si>
    <t>Произведено благоустройство территории муниципального ДОУ</t>
  </si>
  <si>
    <t>Укрепление материально-технической базы муниципальных учреждений (частичный ремонт отопления для муниципального бюджетного общеобразовательного учреждения "Гимназия № 18")</t>
  </si>
  <si>
    <t>Управление образования администрации муниципального образования город Алексин,  МБОУ "Гимназия № 18"</t>
  </si>
  <si>
    <t>904 0702 01 4 02 82530</t>
  </si>
  <si>
    <t>904 0702 01 4 02 82540</t>
  </si>
  <si>
    <t>Осуществление государственных полномочий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t>
  </si>
  <si>
    <t>Реализованы государственные полномочия по выплате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и иным работникам муниципальных образовательных организаций в Тульской области</t>
  </si>
  <si>
    <t>Укрепление материально-технической базы муниципальных учреждений (ремонт фасада здания и ступеней муниципального бюджетного дошкольного образовательного учреждения "Центр развития ребенка - детский сад №4")</t>
  </si>
  <si>
    <t>Управление образования администрации муниципального образования город Алексин,  МБДОУ "ЦРР - ДС №4"</t>
  </si>
  <si>
    <t>Укрепление материально-технической базы муниципальных учреждений (ремонт инженерных систем муниципального бюджетного дошкольного образовательного учреждения "Детский сад комбинированного вида №7")</t>
  </si>
  <si>
    <t>Управление образования администрации муниципального образования город Алексин,  МБДОУ "ДС комбинированного вида №7"</t>
  </si>
  <si>
    <t>Укрепление материально-технической базы муниципальных учреждений (замена оконных блоков, ремонт пищеблока и прачечной, подключение ГВС к новой системе, ремонт инжинерных систем муниципального бюджетного дошкольного образовательного учреждения "Детский сад комбинированного вида №11")</t>
  </si>
  <si>
    <t>Произведены ремонтные работы, в том числе в целях нормального функционирования образовательного учреждения и устранения предписаний контролирующих органов</t>
  </si>
  <si>
    <t>Управление образования администрации муниципального образования город Алексин,  МБДОУ "ДС комбинированного вида №12"</t>
  </si>
  <si>
    <t>Укрепление материально-технической базы муниципальных учреждений (ремонт инженерных систем, ремонт колодца на территории муниципального бюджетного дошкольного образовательного учреждения "Детский сад комбинированного вида №12")</t>
  </si>
  <si>
    <t>Укрепление материально-технической базы муниципальных учреждений (ремонт внутренних помещений муниципального бюджетного дошкольного образовательного учреждения "Центр развития ребенка - детский сад №13")</t>
  </si>
  <si>
    <t>Управление образования администрации муниципального образования город Алексин,  МБДОУ "ЦРР - ДС №13"</t>
  </si>
  <si>
    <t>Укрепление материально-технической базы муниципальных учреждений (ремонт инженерных систем на территории муниципального бюджетного дошкольного образовательного учреждения "Детский сад общеразвивающего вида №16")</t>
  </si>
  <si>
    <t>Управление образования администрации муниципального образования город Алексин,  МБДОУ "ДС общеразвивающего вида №16"</t>
  </si>
  <si>
    <t>Укрепление материально-технической базы муниципальных учреждений (опиловка аварийных деревьев на территории муниципального бюджетного дошкольного образовательного учреждения "Детский сад комбинированного вида №18")</t>
  </si>
  <si>
    <t>Управление образования администрации муниципального образования город Алексин,  МБДОУ "ДС комбинированного вида №18"</t>
  </si>
  <si>
    <t>Произведена опиловка аварийных деревьев на территории муниципального ДОУ</t>
  </si>
  <si>
    <t>Укрепление материально-технической базы муниципальных учреждений (ремонт инженерных систем на территории муниципального бюджетного дошкольного образовательного учреждения "Детский сад общеразвивающего вида №21")</t>
  </si>
  <si>
    <t>Управление образования администрации муниципального образования город Алексин,  МБДОУ "ДС общеразвивающего вида №21"</t>
  </si>
  <si>
    <t>Укрепление материально-технической базы муниципальных учреждений (замена оконных блоков муниципального бюджетного дошкольного образовательного учреждения "Детский сад комбинированного вида №25")</t>
  </si>
  <si>
    <t>Управление образования администрации муниципального образования город Алексин, МБДОУ "ДС комбинированного вида №25"</t>
  </si>
  <si>
    <t>Укрепление материально-технической базы муниципальных учреждений (асфальтирование территории, ремонт инжинерных систем муниципального бюджетного дошкольного образовательного учреждения "Детский сад комбинированного вида №26")</t>
  </si>
  <si>
    <t>Произведено благоустройство территории и ремонт инжинерных систем муниципального ДОУ</t>
  </si>
  <si>
    <t>Укрепление материально-технической базы муниципальных учреждений (замена входной двери для муниципального бюджетного общеобразовательного учреждения "Буныревская средняя общеобразовательная школа № 14")</t>
  </si>
  <si>
    <t>Управление образования администрации муниципального образования город Алексин,  МБОУ "Буныревская СОШ №14"</t>
  </si>
  <si>
    <t>Укрепление материально-технической базы муниципальных учреждений (закупка материалов, оборудования, посуды, выполнение работ с целью устранения предписания контролирующих органов для муниципального бюджетного общеобразовательного учреждения "Поповская средняя общеобразовательная школа № 19")</t>
  </si>
  <si>
    <t>Управление образования администрации муниципального образования город Алексин,  МБОУ "Попопвская СОШ №19"</t>
  </si>
  <si>
    <t>Произведена закупка оборудования, посуды, материалов для проведения ремонтных работ, в том числе в целях устранения предписаний контролирующих органов</t>
  </si>
  <si>
    <t>Укрепление материально-технической базы муниципальных учреждений (устройство ограждения территории для муниципального бюджетного общеобразовательного учреждения "Спас-Конинская средняя общеобразовательная школа № 24 имени Героя Советского Союза М.С. Поливановой")</t>
  </si>
  <si>
    <t>Управление образования администрации муниципального образования город Алексин,  МБОУ "Спас-Конинская СОШ №24 им. Героя Советского Союза М.С. Поливановой"</t>
  </si>
  <si>
    <t xml:space="preserve">Произведены работы, в том числе в целях нормального функционирования образовательного учреждения и обеспечения безопасности, требований антитеррористической защищенности </t>
  </si>
  <si>
    <t>Укрепление материально-технической базы муниципальных учреждений (ремонт эвакуационных лестниц, лестницы аварийного выхода, плиты над входом, отвод воды, замена котла отопления для муниципального бюджетного общеобразовательного учреждения "Шелепинская средняя общеобразовательная школа № 27")</t>
  </si>
  <si>
    <t>Укрепление материально-технической базы муниципальных учреждений (подключение ГВС к новой системе, ремонт кровли, закупка материалов для проведения работ по ремонту инжинерных систем для муниципального бюджетного общеобразовательного учреждения "Средняя общеобразовательная школа № 1")</t>
  </si>
  <si>
    <t>Укрепление материально-технической базы муниципальных учреждений (опиловка аварийных деревьев на территории муниципального бюджетного общеобразовательного учреждения "Средняя общеобразовательная школа № 11")</t>
  </si>
  <si>
    <t>Управление образования администрации муниципального образования город Алексин,  МБОУ "СОШ №11"</t>
  </si>
  <si>
    <t>Произведена опиловка аварийных деревьев на территории муниципального ОУ</t>
  </si>
  <si>
    <t>Укрепление материально-технической базы муниципальных учреждений (частичный ремонт кровли, ремонт инжинерных систем для муниципального бюджетного общеобразовательного учреждения "Гимназия № 13")</t>
  </si>
  <si>
    <t>Укрепление материально-технической базы муниципальных учреждений (частичный ремонт помещений столовой, кровли, учебных помещений, ремонт колодца на территории, установка камер видеонаблюдения, закупка оборудования для пищеблока для муниципального бюджетного общеобразовательного учреждения "Авангардская средняя общеобразовательная школа № 7")</t>
  </si>
  <si>
    <t>Укрепление материально-технической базы муниципальных учреждений (замена двери аварийного выхода, установка камер видеонаблюдения для муниципального бюджетного общеобразовательного учреждения "Буныревская средняя общеобразовательная школа № 14")</t>
  </si>
  <si>
    <t>Укрепление материально-технической базы муниципальных учреждений (закупка водонагревателя и линолеума для муниципального бюджетного общеобразовательного учреждения "Поповская средняя общеобразовательная школа № 19")</t>
  </si>
  <si>
    <t>Укрепление материально-технической базы муниципальных учреждений (ремонт полов, туалетной комнаты, навеса запасного выхода, закупка оборудования, установка снегозадержателей на фасадную часть кровли для муниципального бюджетного общеобразовательного учреждения "Сеневская основная общеобразовательная школа № 21")</t>
  </si>
  <si>
    <t>Укрепление материально-технической базы муниципальных учреждений (ремонт пожарного выхода, ремонт козырька основного входа для муниципального бюджетного "Пушкинская основная общеобразовательная школа № 22")</t>
  </si>
  <si>
    <t>Управление образования администрации муниципального образования город Алексин,  МБОУ "Пушкинская ООШ №22"</t>
  </si>
  <si>
    <t>Укрепление материально-технической базы муниципальных учреждений (приобретение мебели в кабинеты "Точки роста", ремонт кровельного покрытия, усиление простенков, установка ворот и калитки, ремонт крыльца аварийного выхода из пищеблока для муниципального бюджетного общеобразовательного учреждения "Александровская средняя общеобразовательная школа №23")</t>
  </si>
  <si>
    <t>Укрепление материально-технической базы муниципальных учреждений (ремонт системы отопления, закупка фильтра для воды для муниципального бюджетного общеобразовательного учреждения "Борисовская начальная общеобразовательная школа № 26")</t>
  </si>
  <si>
    <t>Произведены ремонтные работы, закуплено оборудование, в том числе в целях нормального функционирования образовательного учреждения</t>
  </si>
  <si>
    <t>Укрепление материально-технической базы муниципальных учреждений (замена входной двери для муниципального бюджетного общеобразовательного учреждения "Шелепинская средняя общеобразовательная школа № 27")</t>
  </si>
  <si>
    <t>Укрепление материально-технической базы муниципальных учреждений (разработка ПСД для устройства пандуса для муниципального бюджетного учреждения дополнительного образования Детско-юношеская спортивная школа № 3 "Атлет")</t>
  </si>
  <si>
    <t>Управление образования администрации муниципального образования город Алексин,  МБУ ДО ДЮСШ № 3 "Атлет"</t>
  </si>
  <si>
    <t>Произведены мероприятия в целях устранения предписаний контролирующих органов</t>
  </si>
  <si>
    <t>904 070X 01 4 06 28090</t>
  </si>
  <si>
    <t>№ 222-д от «23» октября 2023</t>
  </si>
  <si>
    <t xml:space="preserve">Заместитель начальника Управления образования </t>
  </si>
  <si>
    <t>О.В. Митина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</si>
</sst>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0"/>
      <color rgb="FF000000"/>
      <name val="Times New Roman"/>
      <family val="1"/>
      <charset val="204"/>
    </font>
    <font>
      <sz val="10"/>
      <color rgb="FF000000"/>
      <name val="Times New Roman"/>
      <family val="1"/>
      <charset val="204"/>
    </font>
    <font>
      <b/>
      <sz val="12"/>
      <color rgb="FF000000"/>
      <name val="Times New Roman"/>
      <family val="1"/>
      <charset val="204"/>
    </font>
    <font>
      <sz val="12"/>
      <color rgb="FF000000"/>
      <name val="Times New Roman"/>
      <family val="1"/>
      <charset val="204"/>
    </font>
    <font>
      <sz val="10"/>
      <name val="Times New Roman"/>
      <family val="1"/>
      <charset val="204"/>
    </font>
    <font>
      <b/>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64">
    <xf numFmtId="0" fontId="0" fillId="0" borderId="0" xfId="0"/>
    <xf numFmtId="0" fontId="2" fillId="0" borderId="1" xfId="0"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left" vertical="top"/>
    </xf>
    <xf numFmtId="0" fontId="2" fillId="0" borderId="0" xfId="0" applyFont="1" applyAlignment="1">
      <alignment vertical="top"/>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horizontal="left"/>
    </xf>
    <xf numFmtId="2" fontId="1"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6" fillId="0" borderId="0" xfId="0" applyFont="1" applyAlignment="1">
      <alignment horizontal="left"/>
    </xf>
    <xf numFmtId="0" fontId="1"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2" fontId="0" fillId="0" borderId="0" xfId="0" applyNumberFormat="1"/>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0" xfId="0" applyFont="1" applyFill="1" applyAlignment="1">
      <alignment vertical="top"/>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0" fillId="0" borderId="0" xfId="0" applyNumberFormat="1"/>
    <xf numFmtId="4" fontId="0" fillId="0" borderId="0" xfId="0" applyNumberFormat="1" applyAlignment="1">
      <alignment wrapText="1"/>
    </xf>
    <xf numFmtId="2" fontId="2" fillId="0" borderId="6" xfId="0" applyNumberFormat="1"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Font="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vertical="center" wrapText="1"/>
    </xf>
    <xf numFmtId="14" fontId="2"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3"/>
  <sheetViews>
    <sheetView tabSelected="1" view="pageBreakPreview" topLeftCell="A337" zoomScaleNormal="100" zoomScaleSheetLayoutView="100" workbookViewId="0">
      <selection activeCell="F357" sqref="F357"/>
    </sheetView>
  </sheetViews>
  <sheetFormatPr defaultRowHeight="15" x14ac:dyDescent="0.25"/>
  <cols>
    <col min="1" max="1" width="39.140625" customWidth="1"/>
    <col min="2" max="2" width="27" customWidth="1"/>
    <col min="3" max="3" width="10.28515625" customWidth="1"/>
    <col min="4" max="4" width="10.140625" customWidth="1"/>
    <col min="5" max="5" width="14.7109375" customWidth="1"/>
    <col min="6" max="6" width="20" customWidth="1"/>
    <col min="7" max="7" width="14.7109375" customWidth="1"/>
    <col min="8" max="8" width="14.42578125" customWidth="1"/>
    <col min="9" max="9" width="13.28515625" customWidth="1"/>
    <col min="10" max="10" width="33" customWidth="1"/>
    <col min="11" max="11" width="14" customWidth="1"/>
  </cols>
  <sheetData>
    <row r="1" spans="1:10" x14ac:dyDescent="0.25">
      <c r="I1" s="4" t="s">
        <v>21</v>
      </c>
    </row>
    <row r="2" spans="1:10" x14ac:dyDescent="0.25">
      <c r="I2" s="4" t="s">
        <v>22</v>
      </c>
    </row>
    <row r="3" spans="1:10" x14ac:dyDescent="0.25">
      <c r="I3" s="4" t="s">
        <v>23</v>
      </c>
    </row>
    <row r="4" spans="1:10" x14ac:dyDescent="0.25">
      <c r="I4" s="31" t="s">
        <v>230</v>
      </c>
    </row>
    <row r="6" spans="1:10" x14ac:dyDescent="0.25">
      <c r="I6" s="4" t="s">
        <v>21</v>
      </c>
    </row>
    <row r="7" spans="1:10" x14ac:dyDescent="0.25">
      <c r="I7" s="4" t="s">
        <v>22</v>
      </c>
    </row>
    <row r="8" spans="1:10" x14ac:dyDescent="0.25">
      <c r="I8" s="4" t="s">
        <v>23</v>
      </c>
    </row>
    <row r="9" spans="1:10" x14ac:dyDescent="0.25">
      <c r="I9" s="5" t="s">
        <v>24</v>
      </c>
    </row>
    <row r="11" spans="1:10" ht="15.75" x14ac:dyDescent="0.25">
      <c r="A11" s="57" t="s">
        <v>0</v>
      </c>
      <c r="B11" s="57"/>
      <c r="C11" s="57"/>
      <c r="D11" s="57"/>
      <c r="E11" s="57"/>
      <c r="F11" s="57"/>
      <c r="G11" s="57"/>
      <c r="H11" s="57"/>
      <c r="I11" s="57"/>
      <c r="J11" s="57"/>
    </row>
    <row r="12" spans="1:10" ht="15.75" x14ac:dyDescent="0.25">
      <c r="A12" s="58" t="s">
        <v>106</v>
      </c>
      <c r="B12" s="58"/>
      <c r="C12" s="58"/>
      <c r="D12" s="58"/>
      <c r="E12" s="58"/>
      <c r="F12" s="58"/>
      <c r="G12" s="58"/>
      <c r="H12" s="58"/>
      <c r="I12" s="58"/>
      <c r="J12" s="58"/>
    </row>
    <row r="13" spans="1:10" ht="114.75" customHeight="1" x14ac:dyDescent="0.25">
      <c r="A13" s="59" t="s">
        <v>1</v>
      </c>
      <c r="B13" s="59" t="s">
        <v>2</v>
      </c>
      <c r="C13" s="59" t="s">
        <v>12</v>
      </c>
      <c r="D13" s="59"/>
      <c r="E13" s="1" t="s">
        <v>13</v>
      </c>
      <c r="F13" s="1" t="s">
        <v>111</v>
      </c>
      <c r="G13" s="59" t="s">
        <v>14</v>
      </c>
      <c r="H13" s="59"/>
      <c r="I13" s="59"/>
      <c r="J13" s="59" t="s">
        <v>18</v>
      </c>
    </row>
    <row r="14" spans="1:10" ht="38.25" x14ac:dyDescent="0.25">
      <c r="A14" s="59"/>
      <c r="B14" s="59"/>
      <c r="C14" s="1" t="s">
        <v>19</v>
      </c>
      <c r="D14" s="1" t="s">
        <v>20</v>
      </c>
      <c r="E14" s="2"/>
      <c r="F14" s="3"/>
      <c r="G14" s="1" t="s">
        <v>15</v>
      </c>
      <c r="H14" s="1" t="s">
        <v>16</v>
      </c>
      <c r="I14" s="1" t="s">
        <v>17</v>
      </c>
      <c r="J14" s="59"/>
    </row>
    <row r="15" spans="1:10" x14ac:dyDescent="0.25">
      <c r="A15" s="1">
        <v>1</v>
      </c>
      <c r="B15" s="1">
        <v>2</v>
      </c>
      <c r="C15" s="1">
        <v>3</v>
      </c>
      <c r="D15" s="1">
        <v>4</v>
      </c>
      <c r="E15" s="1">
        <v>5</v>
      </c>
      <c r="F15" s="1">
        <v>6</v>
      </c>
      <c r="G15" s="1">
        <v>7</v>
      </c>
      <c r="H15" s="1">
        <v>8</v>
      </c>
      <c r="I15" s="1">
        <v>9</v>
      </c>
      <c r="J15" s="1">
        <v>10</v>
      </c>
    </row>
    <row r="16" spans="1:10" x14ac:dyDescent="0.25">
      <c r="A16" s="55" t="s">
        <v>26</v>
      </c>
      <c r="B16" s="55"/>
      <c r="C16" s="55"/>
      <c r="D16" s="55"/>
      <c r="E16" s="55"/>
      <c r="F16" s="55"/>
      <c r="G16" s="55"/>
      <c r="H16" s="55"/>
      <c r="I16" s="55"/>
      <c r="J16" s="55"/>
    </row>
    <row r="17" spans="1:10" ht="33.75" customHeight="1" x14ac:dyDescent="0.25">
      <c r="A17" s="54" t="s">
        <v>109</v>
      </c>
      <c r="B17" s="54" t="s">
        <v>25</v>
      </c>
      <c r="C17" s="50">
        <v>44927</v>
      </c>
      <c r="D17" s="50">
        <v>45657</v>
      </c>
      <c r="E17" s="3" t="s">
        <v>6</v>
      </c>
      <c r="F17" s="1" t="s">
        <v>110</v>
      </c>
      <c r="G17" s="12">
        <f>SUM(G18:G20)</f>
        <v>1518767.6300000001</v>
      </c>
      <c r="H17" s="12">
        <f t="shared" ref="H17:I17" si="0">SUM(H18:H20)</f>
        <v>2402094.52</v>
      </c>
      <c r="I17" s="12">
        <f t="shared" si="0"/>
        <v>0</v>
      </c>
      <c r="J17" s="49" t="s">
        <v>95</v>
      </c>
    </row>
    <row r="18" spans="1:10" ht="33.75" customHeight="1" x14ac:dyDescent="0.25">
      <c r="A18" s="54"/>
      <c r="B18" s="54"/>
      <c r="C18" s="50"/>
      <c r="D18" s="50"/>
      <c r="E18" s="3" t="s">
        <v>8</v>
      </c>
      <c r="F18" s="1" t="s">
        <v>9</v>
      </c>
      <c r="G18" s="12">
        <v>1443436.09</v>
      </c>
      <c r="H18" s="12">
        <v>2282948.5299999998</v>
      </c>
      <c r="I18" s="12">
        <v>0</v>
      </c>
      <c r="J18" s="49"/>
    </row>
    <row r="19" spans="1:10" ht="33.75" customHeight="1" x14ac:dyDescent="0.25">
      <c r="A19" s="54"/>
      <c r="B19" s="54"/>
      <c r="C19" s="50"/>
      <c r="D19" s="50"/>
      <c r="E19" s="3" t="s">
        <v>10</v>
      </c>
      <c r="F19" s="1" t="s">
        <v>9</v>
      </c>
      <c r="G19" s="12">
        <v>60143.86</v>
      </c>
      <c r="H19" s="12">
        <v>95125.04</v>
      </c>
      <c r="I19" s="12">
        <v>0</v>
      </c>
      <c r="J19" s="49"/>
    </row>
    <row r="20" spans="1:10" ht="33.75" customHeight="1" x14ac:dyDescent="0.25">
      <c r="A20" s="54"/>
      <c r="B20" s="54"/>
      <c r="C20" s="50"/>
      <c r="D20" s="50"/>
      <c r="E20" s="3" t="s">
        <v>11</v>
      </c>
      <c r="F20" s="1" t="s">
        <v>9</v>
      </c>
      <c r="G20" s="12">
        <v>15187.68</v>
      </c>
      <c r="H20" s="12">
        <v>24020.95</v>
      </c>
      <c r="I20" s="12">
        <v>0</v>
      </c>
      <c r="J20" s="49"/>
    </row>
    <row r="21" spans="1:10" x14ac:dyDescent="0.25">
      <c r="A21" s="55" t="s">
        <v>27</v>
      </c>
      <c r="B21" s="55"/>
      <c r="C21" s="55"/>
      <c r="D21" s="55"/>
      <c r="E21" s="55"/>
      <c r="F21" s="55"/>
      <c r="G21" s="55"/>
      <c r="H21" s="55"/>
      <c r="I21" s="55"/>
      <c r="J21" s="55"/>
    </row>
    <row r="22" spans="1:10" ht="19.5" customHeight="1" x14ac:dyDescent="0.25">
      <c r="A22" s="54" t="s">
        <v>112</v>
      </c>
      <c r="B22" s="54" t="s">
        <v>25</v>
      </c>
      <c r="C22" s="50">
        <v>44927</v>
      </c>
      <c r="D22" s="50">
        <v>45657</v>
      </c>
      <c r="E22" s="3" t="s">
        <v>6</v>
      </c>
      <c r="F22" s="1" t="s">
        <v>113</v>
      </c>
      <c r="G22" s="12">
        <f>SUM(G23:G25)</f>
        <v>7166667.9799999995</v>
      </c>
      <c r="H22" s="12">
        <f t="shared" ref="H22" si="1">SUM(H23:H25)</f>
        <v>20140537.779999997</v>
      </c>
      <c r="I22" s="12">
        <f t="shared" ref="I22" si="2">SUM(I23:I25)</f>
        <v>0</v>
      </c>
      <c r="J22" s="49" t="s">
        <v>96</v>
      </c>
    </row>
    <row r="23" spans="1:10" ht="24.75" customHeight="1" x14ac:dyDescent="0.25">
      <c r="A23" s="54"/>
      <c r="B23" s="54"/>
      <c r="C23" s="50"/>
      <c r="D23" s="50"/>
      <c r="E23" s="3" t="s">
        <v>8</v>
      </c>
      <c r="F23" s="1" t="s">
        <v>9</v>
      </c>
      <c r="G23" s="12">
        <v>6811201.0199999996</v>
      </c>
      <c r="H23" s="12">
        <v>19141566.649999999</v>
      </c>
      <c r="I23" s="12">
        <v>0</v>
      </c>
      <c r="J23" s="49"/>
    </row>
    <row r="24" spans="1:10" ht="24.75" customHeight="1" x14ac:dyDescent="0.25">
      <c r="A24" s="54"/>
      <c r="B24" s="54"/>
      <c r="C24" s="50"/>
      <c r="D24" s="50"/>
      <c r="E24" s="3" t="s">
        <v>10</v>
      </c>
      <c r="F24" s="1" t="s">
        <v>9</v>
      </c>
      <c r="G24" s="12">
        <v>283800.28000000003</v>
      </c>
      <c r="H24" s="12">
        <v>797565.74</v>
      </c>
      <c r="I24" s="12">
        <v>0</v>
      </c>
      <c r="J24" s="49"/>
    </row>
    <row r="25" spans="1:10" ht="16.5" customHeight="1" x14ac:dyDescent="0.25">
      <c r="A25" s="54"/>
      <c r="B25" s="54"/>
      <c r="C25" s="50"/>
      <c r="D25" s="50"/>
      <c r="E25" s="3" t="s">
        <v>11</v>
      </c>
      <c r="F25" s="1" t="s">
        <v>9</v>
      </c>
      <c r="G25" s="12">
        <v>71666.679999999993</v>
      </c>
      <c r="H25" s="12">
        <v>201405.39</v>
      </c>
      <c r="I25" s="12">
        <v>0</v>
      </c>
      <c r="J25" s="49"/>
    </row>
    <row r="26" spans="1:10" ht="16.5" customHeight="1" x14ac:dyDescent="0.25">
      <c r="A26" s="55" t="s">
        <v>117</v>
      </c>
      <c r="B26" s="55"/>
      <c r="C26" s="55"/>
      <c r="D26" s="55"/>
      <c r="E26" s="55"/>
      <c r="F26" s="55"/>
      <c r="G26" s="55"/>
      <c r="H26" s="55"/>
      <c r="I26" s="55"/>
      <c r="J26" s="55"/>
    </row>
    <row r="27" spans="1:10" ht="17.25" customHeight="1" x14ac:dyDescent="0.25">
      <c r="A27" s="54" t="s">
        <v>116</v>
      </c>
      <c r="B27" s="54" t="s">
        <v>5</v>
      </c>
      <c r="C27" s="50">
        <v>44927</v>
      </c>
      <c r="D27" s="50">
        <v>46022</v>
      </c>
      <c r="E27" s="10" t="s">
        <v>6</v>
      </c>
      <c r="F27" s="11" t="s">
        <v>118</v>
      </c>
      <c r="G27" s="12">
        <f>SUM(G28:G30)</f>
        <v>598313.91999999993</v>
      </c>
      <c r="H27" s="12">
        <f t="shared" ref="H27:I27" si="3">SUM(H28:H30)</f>
        <v>4718439.0199999996</v>
      </c>
      <c r="I27" s="12">
        <f t="shared" si="3"/>
        <v>4718439.0199999996</v>
      </c>
      <c r="J27" s="49" t="s">
        <v>119</v>
      </c>
    </row>
    <row r="28" spans="1:10" ht="26.25" customHeight="1" x14ac:dyDescent="0.25">
      <c r="A28" s="54"/>
      <c r="B28" s="54"/>
      <c r="C28" s="50"/>
      <c r="D28" s="50"/>
      <c r="E28" s="10" t="s">
        <v>8</v>
      </c>
      <c r="F28" s="11" t="s">
        <v>9</v>
      </c>
      <c r="G28" s="12">
        <v>574378.48</v>
      </c>
      <c r="H28" s="12">
        <v>4529701.46</v>
      </c>
      <c r="I28" s="12">
        <v>4529701.46</v>
      </c>
      <c r="J28" s="49"/>
    </row>
    <row r="29" spans="1:10" ht="27.75" customHeight="1" x14ac:dyDescent="0.25">
      <c r="A29" s="54"/>
      <c r="B29" s="54"/>
      <c r="C29" s="50"/>
      <c r="D29" s="50"/>
      <c r="E29" s="10" t="s">
        <v>10</v>
      </c>
      <c r="F29" s="11" t="s">
        <v>9</v>
      </c>
      <c r="G29" s="12">
        <v>23935.439999999999</v>
      </c>
      <c r="H29" s="12">
        <v>188737.56</v>
      </c>
      <c r="I29" s="12">
        <v>188737.56</v>
      </c>
      <c r="J29" s="49"/>
    </row>
    <row r="30" spans="1:10" ht="16.5" customHeight="1" x14ac:dyDescent="0.25">
      <c r="A30" s="54"/>
      <c r="B30" s="54"/>
      <c r="C30" s="50"/>
      <c r="D30" s="50"/>
      <c r="E30" s="10" t="s">
        <v>11</v>
      </c>
      <c r="F30" s="11" t="s">
        <v>9</v>
      </c>
      <c r="G30" s="12">
        <v>0</v>
      </c>
      <c r="H30" s="12">
        <v>0</v>
      </c>
      <c r="I30" s="12">
        <v>0</v>
      </c>
      <c r="J30" s="49"/>
    </row>
    <row r="31" spans="1:10" ht="15.75" customHeight="1" x14ac:dyDescent="0.25">
      <c r="A31" s="55" t="s">
        <v>28</v>
      </c>
      <c r="B31" s="55"/>
      <c r="C31" s="55"/>
      <c r="D31" s="55"/>
      <c r="E31" s="55"/>
      <c r="F31" s="55"/>
      <c r="G31" s="55"/>
      <c r="H31" s="55"/>
      <c r="I31" s="55"/>
      <c r="J31" s="55"/>
    </row>
    <row r="32" spans="1:10" ht="24" customHeight="1" x14ac:dyDescent="0.25">
      <c r="A32" s="49" t="s">
        <v>29</v>
      </c>
      <c r="B32" s="54" t="s">
        <v>62</v>
      </c>
      <c r="C32" s="50">
        <v>44927</v>
      </c>
      <c r="D32" s="50">
        <v>46022</v>
      </c>
      <c r="E32" s="3" t="s">
        <v>6</v>
      </c>
      <c r="F32" s="1" t="s">
        <v>30</v>
      </c>
      <c r="G32" s="12">
        <f>SUM(G33:G35)</f>
        <v>117451055.22999999</v>
      </c>
      <c r="H32" s="12">
        <f t="shared" ref="H32" si="4">SUM(H33:H35)</f>
        <v>106540430</v>
      </c>
      <c r="I32" s="12">
        <f t="shared" ref="I32" si="5">SUM(I33:I35)</f>
        <v>116843030</v>
      </c>
      <c r="J32" s="49" t="s">
        <v>31</v>
      </c>
    </row>
    <row r="33" spans="1:11" ht="24" customHeight="1" x14ac:dyDescent="0.25">
      <c r="A33" s="49"/>
      <c r="B33" s="54"/>
      <c r="C33" s="50"/>
      <c r="D33" s="50"/>
      <c r="E33" s="3" t="s">
        <v>8</v>
      </c>
      <c r="F33" s="1" t="s">
        <v>9</v>
      </c>
      <c r="G33" s="12">
        <v>0</v>
      </c>
      <c r="H33" s="12">
        <v>0</v>
      </c>
      <c r="I33" s="12">
        <v>0</v>
      </c>
      <c r="J33" s="49"/>
    </row>
    <row r="34" spans="1:11" ht="24" customHeight="1" x14ac:dyDescent="0.25">
      <c r="A34" s="49"/>
      <c r="B34" s="54"/>
      <c r="C34" s="50"/>
      <c r="D34" s="50"/>
      <c r="E34" s="3" t="s">
        <v>10</v>
      </c>
      <c r="F34" s="1" t="s">
        <v>9</v>
      </c>
      <c r="G34" s="12">
        <v>0</v>
      </c>
      <c r="H34" s="12">
        <v>0</v>
      </c>
      <c r="I34" s="12">
        <v>0</v>
      </c>
      <c r="J34" s="49"/>
    </row>
    <row r="35" spans="1:11" ht="24" customHeight="1" x14ac:dyDescent="0.25">
      <c r="A35" s="49"/>
      <c r="B35" s="54"/>
      <c r="C35" s="50"/>
      <c r="D35" s="50"/>
      <c r="E35" s="3" t="s">
        <v>11</v>
      </c>
      <c r="F35" s="1" t="s">
        <v>9</v>
      </c>
      <c r="G35" s="12">
        <f>109638120-15000+278400-874416.28+0.8-258710+900000+18000-349729.18-13434.23+55000+491735.18+3415900+1223000-1989383.06+3100000+500000+926572+50000+50000+105000+200000</f>
        <v>117451055.22999999</v>
      </c>
      <c r="H35" s="12">
        <v>106540430</v>
      </c>
      <c r="I35" s="12">
        <v>116843030</v>
      </c>
      <c r="J35" s="49"/>
      <c r="K35" s="42"/>
    </row>
    <row r="36" spans="1:11" ht="59.25" customHeight="1" x14ac:dyDescent="0.25">
      <c r="A36" s="49" t="s">
        <v>32</v>
      </c>
      <c r="B36" s="54" t="s">
        <v>62</v>
      </c>
      <c r="C36" s="50">
        <v>44927</v>
      </c>
      <c r="D36" s="50">
        <v>46022</v>
      </c>
      <c r="E36" s="3" t="s">
        <v>6</v>
      </c>
      <c r="F36" s="1" t="s">
        <v>45</v>
      </c>
      <c r="G36" s="12">
        <f>SUM(G37:G39)</f>
        <v>378174714.52999997</v>
      </c>
      <c r="H36" s="12">
        <f t="shared" ref="H36" si="6">SUM(H37:H39)</f>
        <v>345556458.45999998</v>
      </c>
      <c r="I36" s="12">
        <f t="shared" ref="I36" si="7">SUM(I37:I39)</f>
        <v>383729471.13</v>
      </c>
      <c r="J36" s="49" t="s">
        <v>97</v>
      </c>
      <c r="K36" s="18"/>
    </row>
    <row r="37" spans="1:11" ht="59.25" customHeight="1" x14ac:dyDescent="0.25">
      <c r="A37" s="49"/>
      <c r="B37" s="54"/>
      <c r="C37" s="50"/>
      <c r="D37" s="50"/>
      <c r="E37" s="3" t="s">
        <v>8</v>
      </c>
      <c r="F37" s="1" t="s">
        <v>9</v>
      </c>
      <c r="G37" s="12">
        <v>0</v>
      </c>
      <c r="H37" s="12">
        <v>0</v>
      </c>
      <c r="I37" s="12">
        <v>0</v>
      </c>
      <c r="J37" s="49"/>
    </row>
    <row r="38" spans="1:11" ht="59.25" customHeight="1" x14ac:dyDescent="0.25">
      <c r="A38" s="49"/>
      <c r="B38" s="54"/>
      <c r="C38" s="50"/>
      <c r="D38" s="50"/>
      <c r="E38" s="3" t="s">
        <v>10</v>
      </c>
      <c r="F38" s="1" t="s">
        <v>9</v>
      </c>
      <c r="G38" s="12">
        <f>333513614.53+44661100</f>
        <v>378174714.52999997</v>
      </c>
      <c r="H38" s="12">
        <f>326003473.14+19552985.32</f>
        <v>345556458.45999998</v>
      </c>
      <c r="I38" s="12">
        <f>324525591.96+59203879.17</f>
        <v>383729471.13</v>
      </c>
      <c r="J38" s="49"/>
      <c r="K38" s="42"/>
    </row>
    <row r="39" spans="1:11" ht="59.25" customHeight="1" x14ac:dyDescent="0.25">
      <c r="A39" s="49"/>
      <c r="B39" s="54"/>
      <c r="C39" s="50"/>
      <c r="D39" s="50"/>
      <c r="E39" s="3" t="s">
        <v>11</v>
      </c>
      <c r="F39" s="1" t="s">
        <v>9</v>
      </c>
      <c r="G39" s="12">
        <v>0</v>
      </c>
      <c r="H39" s="12">
        <v>0</v>
      </c>
      <c r="I39" s="12">
        <v>0</v>
      </c>
      <c r="J39" s="49"/>
    </row>
    <row r="40" spans="1:11" ht="27" customHeight="1" x14ac:dyDescent="0.25">
      <c r="A40" s="49" t="s">
        <v>181</v>
      </c>
      <c r="B40" s="49" t="s">
        <v>182</v>
      </c>
      <c r="C40" s="50">
        <v>44927</v>
      </c>
      <c r="D40" s="50">
        <v>45291</v>
      </c>
      <c r="E40" s="47" t="s">
        <v>6</v>
      </c>
      <c r="F40" s="48" t="s">
        <v>33</v>
      </c>
      <c r="G40" s="12">
        <f>SUM(G41:G43)</f>
        <v>157147.76</v>
      </c>
      <c r="H40" s="12">
        <f t="shared" ref="H40:I40" si="8">SUM(H41:H43)</f>
        <v>0</v>
      </c>
      <c r="I40" s="12">
        <f t="shared" si="8"/>
        <v>0</v>
      </c>
      <c r="J40" s="49" t="s">
        <v>48</v>
      </c>
    </row>
    <row r="41" spans="1:11" ht="27" customHeight="1" x14ac:dyDescent="0.25">
      <c r="A41" s="49"/>
      <c r="B41" s="49"/>
      <c r="C41" s="50"/>
      <c r="D41" s="50"/>
      <c r="E41" s="47" t="s">
        <v>8</v>
      </c>
      <c r="F41" s="48" t="s">
        <v>9</v>
      </c>
      <c r="G41" s="12">
        <v>0</v>
      </c>
      <c r="H41" s="12">
        <v>0</v>
      </c>
      <c r="I41" s="12">
        <v>0</v>
      </c>
      <c r="J41" s="49"/>
    </row>
    <row r="42" spans="1:11" ht="27" customHeight="1" x14ac:dyDescent="0.25">
      <c r="A42" s="49"/>
      <c r="B42" s="49"/>
      <c r="C42" s="50"/>
      <c r="D42" s="50"/>
      <c r="E42" s="47" t="s">
        <v>10</v>
      </c>
      <c r="F42" s="48" t="s">
        <v>9</v>
      </c>
      <c r="G42" s="12">
        <v>0</v>
      </c>
      <c r="H42" s="12">
        <v>0</v>
      </c>
      <c r="I42" s="12">
        <v>0</v>
      </c>
      <c r="J42" s="49"/>
    </row>
    <row r="43" spans="1:11" ht="27" customHeight="1" x14ac:dyDescent="0.25">
      <c r="A43" s="49"/>
      <c r="B43" s="49"/>
      <c r="C43" s="50"/>
      <c r="D43" s="50"/>
      <c r="E43" s="47" t="s">
        <v>11</v>
      </c>
      <c r="F43" s="48" t="s">
        <v>9</v>
      </c>
      <c r="G43" s="12">
        <v>157147.76</v>
      </c>
      <c r="H43" s="12">
        <v>0</v>
      </c>
      <c r="I43" s="12">
        <v>0</v>
      </c>
      <c r="J43" s="49"/>
    </row>
    <row r="44" spans="1:11" ht="27" customHeight="1" x14ac:dyDescent="0.25">
      <c r="A44" s="49" t="s">
        <v>172</v>
      </c>
      <c r="B44" s="49" t="s">
        <v>173</v>
      </c>
      <c r="C44" s="50">
        <v>44927</v>
      </c>
      <c r="D44" s="50">
        <v>45291</v>
      </c>
      <c r="E44" s="38" t="s">
        <v>6</v>
      </c>
      <c r="F44" s="39" t="s">
        <v>33</v>
      </c>
      <c r="G44" s="12">
        <f>SUM(G45:G47)</f>
        <v>1989383.06</v>
      </c>
      <c r="H44" s="12">
        <f t="shared" ref="H44:I44" si="9">SUM(H45:H47)</f>
        <v>0</v>
      </c>
      <c r="I44" s="12">
        <f t="shared" si="9"/>
        <v>0</v>
      </c>
      <c r="J44" s="51" t="s">
        <v>174</v>
      </c>
    </row>
    <row r="45" spans="1:11" ht="27" customHeight="1" x14ac:dyDescent="0.25">
      <c r="A45" s="49"/>
      <c r="B45" s="49"/>
      <c r="C45" s="50"/>
      <c r="D45" s="50"/>
      <c r="E45" s="38" t="s">
        <v>8</v>
      </c>
      <c r="F45" s="39" t="s">
        <v>9</v>
      </c>
      <c r="G45" s="12">
        <v>0</v>
      </c>
      <c r="H45" s="12">
        <v>0</v>
      </c>
      <c r="I45" s="12">
        <v>0</v>
      </c>
      <c r="J45" s="52"/>
    </row>
    <row r="46" spans="1:11" ht="27" customHeight="1" x14ac:dyDescent="0.25">
      <c r="A46" s="49"/>
      <c r="B46" s="49"/>
      <c r="C46" s="50"/>
      <c r="D46" s="50"/>
      <c r="E46" s="38" t="s">
        <v>10</v>
      </c>
      <c r="F46" s="39" t="s">
        <v>9</v>
      </c>
      <c r="G46" s="12">
        <v>0</v>
      </c>
      <c r="H46" s="12">
        <v>0</v>
      </c>
      <c r="I46" s="12">
        <v>0</v>
      </c>
      <c r="J46" s="52"/>
    </row>
    <row r="47" spans="1:11" ht="27" customHeight="1" x14ac:dyDescent="0.25">
      <c r="A47" s="49"/>
      <c r="B47" s="49"/>
      <c r="C47" s="50"/>
      <c r="D47" s="50"/>
      <c r="E47" s="38" t="s">
        <v>11</v>
      </c>
      <c r="F47" s="39" t="s">
        <v>9</v>
      </c>
      <c r="G47" s="12">
        <v>1989383.06</v>
      </c>
      <c r="H47" s="12">
        <v>0</v>
      </c>
      <c r="I47" s="12">
        <v>0</v>
      </c>
      <c r="J47" s="53"/>
      <c r="K47" s="43"/>
    </row>
    <row r="48" spans="1:11" ht="27" customHeight="1" x14ac:dyDescent="0.25">
      <c r="A48" s="49" t="s">
        <v>183</v>
      </c>
      <c r="B48" s="49" t="s">
        <v>184</v>
      </c>
      <c r="C48" s="50">
        <v>44927</v>
      </c>
      <c r="D48" s="50">
        <v>45291</v>
      </c>
      <c r="E48" s="47" t="s">
        <v>6</v>
      </c>
      <c r="F48" s="48" t="s">
        <v>33</v>
      </c>
      <c r="G48" s="12">
        <f>SUM(G49:G51)</f>
        <v>127041.88</v>
      </c>
      <c r="H48" s="12">
        <f t="shared" ref="H48:I48" si="10">SUM(H49:H51)</f>
        <v>0</v>
      </c>
      <c r="I48" s="12">
        <f t="shared" si="10"/>
        <v>0</v>
      </c>
      <c r="J48" s="49" t="s">
        <v>141</v>
      </c>
      <c r="K48" s="43"/>
    </row>
    <row r="49" spans="1:11" ht="27" customHeight="1" x14ac:dyDescent="0.25">
      <c r="A49" s="49"/>
      <c r="B49" s="49"/>
      <c r="C49" s="50"/>
      <c r="D49" s="50"/>
      <c r="E49" s="47" t="s">
        <v>8</v>
      </c>
      <c r="F49" s="48" t="s">
        <v>9</v>
      </c>
      <c r="G49" s="12">
        <v>0</v>
      </c>
      <c r="H49" s="12">
        <v>0</v>
      </c>
      <c r="I49" s="12">
        <v>0</v>
      </c>
      <c r="J49" s="49"/>
      <c r="K49" s="43"/>
    </row>
    <row r="50" spans="1:11" ht="27" customHeight="1" x14ac:dyDescent="0.25">
      <c r="A50" s="49"/>
      <c r="B50" s="49"/>
      <c r="C50" s="50"/>
      <c r="D50" s="50"/>
      <c r="E50" s="47" t="s">
        <v>10</v>
      </c>
      <c r="F50" s="48" t="s">
        <v>9</v>
      </c>
      <c r="G50" s="12">
        <v>0</v>
      </c>
      <c r="H50" s="12">
        <v>0</v>
      </c>
      <c r="I50" s="12">
        <v>0</v>
      </c>
      <c r="J50" s="49"/>
      <c r="K50" s="43"/>
    </row>
    <row r="51" spans="1:11" ht="27" customHeight="1" x14ac:dyDescent="0.25">
      <c r="A51" s="49"/>
      <c r="B51" s="49"/>
      <c r="C51" s="50"/>
      <c r="D51" s="50"/>
      <c r="E51" s="47" t="s">
        <v>11</v>
      </c>
      <c r="F51" s="48" t="s">
        <v>9</v>
      </c>
      <c r="G51" s="12">
        <v>127041.88</v>
      </c>
      <c r="H51" s="12">
        <v>0</v>
      </c>
      <c r="I51" s="12">
        <v>0</v>
      </c>
      <c r="J51" s="49"/>
      <c r="K51" s="43"/>
    </row>
    <row r="52" spans="1:11" ht="25.5" customHeight="1" x14ac:dyDescent="0.25">
      <c r="A52" s="49" t="s">
        <v>185</v>
      </c>
      <c r="B52" s="49" t="s">
        <v>63</v>
      </c>
      <c r="C52" s="50">
        <v>44927</v>
      </c>
      <c r="D52" s="50">
        <v>45291</v>
      </c>
      <c r="E52" s="3" t="s">
        <v>6</v>
      </c>
      <c r="F52" s="1" t="s">
        <v>33</v>
      </c>
      <c r="G52" s="12">
        <f>SUM(G53:G55)</f>
        <v>3178519.83</v>
      </c>
      <c r="H52" s="12">
        <f t="shared" ref="H52" si="11">SUM(H53:H55)</f>
        <v>0</v>
      </c>
      <c r="I52" s="12">
        <f t="shared" ref="I52" si="12">SUM(I53:I55)</f>
        <v>0</v>
      </c>
      <c r="J52" s="49" t="s">
        <v>186</v>
      </c>
    </row>
    <row r="53" spans="1:11" ht="26.25" customHeight="1" x14ac:dyDescent="0.25">
      <c r="A53" s="49"/>
      <c r="B53" s="49"/>
      <c r="C53" s="50"/>
      <c r="D53" s="50"/>
      <c r="E53" s="3" t="s">
        <v>8</v>
      </c>
      <c r="F53" s="1" t="s">
        <v>9</v>
      </c>
      <c r="G53" s="12">
        <v>0</v>
      </c>
      <c r="H53" s="12">
        <v>0</v>
      </c>
      <c r="I53" s="12">
        <v>0</v>
      </c>
      <c r="J53" s="49"/>
    </row>
    <row r="54" spans="1:11" ht="26.25" customHeight="1" x14ac:dyDescent="0.25">
      <c r="A54" s="49"/>
      <c r="B54" s="49"/>
      <c r="C54" s="50"/>
      <c r="D54" s="50"/>
      <c r="E54" s="3" t="s">
        <v>10</v>
      </c>
      <c r="F54" s="1" t="s">
        <v>9</v>
      </c>
      <c r="G54" s="12">
        <v>0</v>
      </c>
      <c r="H54" s="12">
        <v>0</v>
      </c>
      <c r="I54" s="12">
        <v>0</v>
      </c>
      <c r="J54" s="49"/>
    </row>
    <row r="55" spans="1:11" ht="26.25" customHeight="1" x14ac:dyDescent="0.25">
      <c r="A55" s="49"/>
      <c r="B55" s="49"/>
      <c r="C55" s="50"/>
      <c r="D55" s="50"/>
      <c r="E55" s="3" t="s">
        <v>11</v>
      </c>
      <c r="F55" s="1" t="s">
        <v>9</v>
      </c>
      <c r="G55" s="12">
        <f>2788300+155316.94+234902.89</f>
        <v>3178519.83</v>
      </c>
      <c r="H55" s="12">
        <v>0</v>
      </c>
      <c r="I55" s="12">
        <v>0</v>
      </c>
      <c r="J55" s="49"/>
    </row>
    <row r="56" spans="1:11" ht="21" customHeight="1" x14ac:dyDescent="0.25">
      <c r="A56" s="49" t="s">
        <v>188</v>
      </c>
      <c r="B56" s="49" t="s">
        <v>187</v>
      </c>
      <c r="C56" s="50">
        <v>44927</v>
      </c>
      <c r="D56" s="50">
        <v>45291</v>
      </c>
      <c r="E56" s="47" t="s">
        <v>6</v>
      </c>
      <c r="F56" s="48" t="s">
        <v>33</v>
      </c>
      <c r="G56" s="12">
        <f>SUM(G57:G59)</f>
        <v>125654.23999999999</v>
      </c>
      <c r="H56" s="12">
        <f t="shared" ref="H56:I56" si="13">SUM(H57:H59)</f>
        <v>0</v>
      </c>
      <c r="I56" s="12">
        <f t="shared" si="13"/>
        <v>0</v>
      </c>
      <c r="J56" s="49" t="s">
        <v>141</v>
      </c>
    </row>
    <row r="57" spans="1:11" ht="26.25" customHeight="1" x14ac:dyDescent="0.25">
      <c r="A57" s="49"/>
      <c r="B57" s="49"/>
      <c r="C57" s="50"/>
      <c r="D57" s="50"/>
      <c r="E57" s="47" t="s">
        <v>8</v>
      </c>
      <c r="F57" s="48" t="s">
        <v>9</v>
      </c>
      <c r="G57" s="12">
        <v>0</v>
      </c>
      <c r="H57" s="12">
        <v>0</v>
      </c>
      <c r="I57" s="12">
        <v>0</v>
      </c>
      <c r="J57" s="49"/>
    </row>
    <row r="58" spans="1:11" ht="26.25" customHeight="1" x14ac:dyDescent="0.25">
      <c r="A58" s="49"/>
      <c r="B58" s="49"/>
      <c r="C58" s="50"/>
      <c r="D58" s="50"/>
      <c r="E58" s="47" t="s">
        <v>10</v>
      </c>
      <c r="F58" s="48" t="s">
        <v>9</v>
      </c>
      <c r="G58" s="12">
        <v>0</v>
      </c>
      <c r="H58" s="12">
        <v>0</v>
      </c>
      <c r="I58" s="12">
        <v>0</v>
      </c>
      <c r="J58" s="49"/>
    </row>
    <row r="59" spans="1:11" ht="26.25" customHeight="1" x14ac:dyDescent="0.25">
      <c r="A59" s="49"/>
      <c r="B59" s="49"/>
      <c r="C59" s="50"/>
      <c r="D59" s="50"/>
      <c r="E59" s="47" t="s">
        <v>11</v>
      </c>
      <c r="F59" s="48" t="s">
        <v>9</v>
      </c>
      <c r="G59" s="12">
        <f>105093.2+20561.04</f>
        <v>125654.23999999999</v>
      </c>
      <c r="H59" s="12">
        <v>0</v>
      </c>
      <c r="I59" s="12">
        <v>0</v>
      </c>
      <c r="J59" s="49"/>
    </row>
    <row r="60" spans="1:11" ht="26.25" customHeight="1" x14ac:dyDescent="0.25">
      <c r="A60" s="49" t="s">
        <v>189</v>
      </c>
      <c r="B60" s="49" t="s">
        <v>190</v>
      </c>
      <c r="C60" s="50">
        <v>44927</v>
      </c>
      <c r="D60" s="50">
        <v>45291</v>
      </c>
      <c r="E60" s="47" t="s">
        <v>6</v>
      </c>
      <c r="F60" s="48" t="s">
        <v>33</v>
      </c>
      <c r="G60" s="12">
        <f>SUM(G61:G63)</f>
        <v>371331.78</v>
      </c>
      <c r="H60" s="12">
        <f t="shared" ref="H60:I60" si="14">SUM(H61:H63)</f>
        <v>0</v>
      </c>
      <c r="I60" s="12">
        <f t="shared" si="14"/>
        <v>0</v>
      </c>
      <c r="J60" s="49" t="s">
        <v>141</v>
      </c>
    </row>
    <row r="61" spans="1:11" ht="26.25" customHeight="1" x14ac:dyDescent="0.25">
      <c r="A61" s="49"/>
      <c r="B61" s="49"/>
      <c r="C61" s="50"/>
      <c r="D61" s="50"/>
      <c r="E61" s="47" t="s">
        <v>8</v>
      </c>
      <c r="F61" s="48" t="s">
        <v>9</v>
      </c>
      <c r="G61" s="12">
        <v>0</v>
      </c>
      <c r="H61" s="12">
        <v>0</v>
      </c>
      <c r="I61" s="12">
        <v>0</v>
      </c>
      <c r="J61" s="49"/>
    </row>
    <row r="62" spans="1:11" ht="26.25" customHeight="1" x14ac:dyDescent="0.25">
      <c r="A62" s="49"/>
      <c r="B62" s="49"/>
      <c r="C62" s="50"/>
      <c r="D62" s="50"/>
      <c r="E62" s="47" t="s">
        <v>10</v>
      </c>
      <c r="F62" s="48" t="s">
        <v>9</v>
      </c>
      <c r="G62" s="12">
        <v>0</v>
      </c>
      <c r="H62" s="12">
        <v>0</v>
      </c>
      <c r="I62" s="12">
        <v>0</v>
      </c>
      <c r="J62" s="49"/>
    </row>
    <row r="63" spans="1:11" ht="26.25" customHeight="1" x14ac:dyDescent="0.25">
      <c r="A63" s="49"/>
      <c r="B63" s="49"/>
      <c r="C63" s="50"/>
      <c r="D63" s="50"/>
      <c r="E63" s="47" t="s">
        <v>11</v>
      </c>
      <c r="F63" s="48" t="s">
        <v>9</v>
      </c>
      <c r="G63" s="12">
        <v>371331.78</v>
      </c>
      <c r="H63" s="12">
        <v>0</v>
      </c>
      <c r="I63" s="12">
        <v>0</v>
      </c>
      <c r="J63" s="49"/>
    </row>
    <row r="64" spans="1:11" ht="26.25" customHeight="1" x14ac:dyDescent="0.25">
      <c r="A64" s="49" t="s">
        <v>191</v>
      </c>
      <c r="B64" s="49" t="s">
        <v>192</v>
      </c>
      <c r="C64" s="50">
        <v>44927</v>
      </c>
      <c r="D64" s="50">
        <v>45291</v>
      </c>
      <c r="E64" s="47" t="s">
        <v>6</v>
      </c>
      <c r="F64" s="48" t="s">
        <v>33</v>
      </c>
      <c r="G64" s="12">
        <f>SUM(G65:G67)</f>
        <v>194973.59</v>
      </c>
      <c r="H64" s="12">
        <f t="shared" ref="H64:I64" si="15">SUM(H65:H67)</f>
        <v>0</v>
      </c>
      <c r="I64" s="12">
        <f t="shared" si="15"/>
        <v>0</v>
      </c>
      <c r="J64" s="49" t="s">
        <v>141</v>
      </c>
    </row>
    <row r="65" spans="1:10" ht="26.25" customHeight="1" x14ac:dyDescent="0.25">
      <c r="A65" s="49"/>
      <c r="B65" s="49"/>
      <c r="C65" s="50"/>
      <c r="D65" s="50"/>
      <c r="E65" s="47" t="s">
        <v>8</v>
      </c>
      <c r="F65" s="48" t="s">
        <v>9</v>
      </c>
      <c r="G65" s="12">
        <v>0</v>
      </c>
      <c r="H65" s="12">
        <v>0</v>
      </c>
      <c r="I65" s="12">
        <v>0</v>
      </c>
      <c r="J65" s="49"/>
    </row>
    <row r="66" spans="1:10" ht="26.25" customHeight="1" x14ac:dyDescent="0.25">
      <c r="A66" s="49"/>
      <c r="B66" s="49"/>
      <c r="C66" s="50"/>
      <c r="D66" s="50"/>
      <c r="E66" s="47" t="s">
        <v>10</v>
      </c>
      <c r="F66" s="48" t="s">
        <v>9</v>
      </c>
      <c r="G66" s="12">
        <v>0</v>
      </c>
      <c r="H66" s="12">
        <v>0</v>
      </c>
      <c r="I66" s="12">
        <v>0</v>
      </c>
      <c r="J66" s="49"/>
    </row>
    <row r="67" spans="1:10" ht="26.25" customHeight="1" x14ac:dyDescent="0.25">
      <c r="A67" s="49"/>
      <c r="B67" s="49"/>
      <c r="C67" s="50"/>
      <c r="D67" s="50"/>
      <c r="E67" s="47" t="s">
        <v>11</v>
      </c>
      <c r="F67" s="48" t="s">
        <v>9</v>
      </c>
      <c r="G67" s="12">
        <v>194973.59</v>
      </c>
      <c r="H67" s="12">
        <v>0</v>
      </c>
      <c r="I67" s="12">
        <v>0</v>
      </c>
      <c r="J67" s="49"/>
    </row>
    <row r="68" spans="1:10" ht="26.25" customHeight="1" x14ac:dyDescent="0.25">
      <c r="A68" s="49" t="s">
        <v>193</v>
      </c>
      <c r="B68" s="49" t="s">
        <v>194</v>
      </c>
      <c r="C68" s="50">
        <v>44927</v>
      </c>
      <c r="D68" s="50">
        <v>45291</v>
      </c>
      <c r="E68" s="47" t="s">
        <v>6</v>
      </c>
      <c r="F68" s="48" t="s">
        <v>33</v>
      </c>
      <c r="G68" s="12">
        <f>SUM(G69:G71)</f>
        <v>268726.8</v>
      </c>
      <c r="H68" s="12">
        <f t="shared" ref="H68:I68" si="16">SUM(H69:H71)</f>
        <v>0</v>
      </c>
      <c r="I68" s="12">
        <f t="shared" si="16"/>
        <v>0</v>
      </c>
      <c r="J68" s="51" t="s">
        <v>195</v>
      </c>
    </row>
    <row r="69" spans="1:10" ht="26.25" customHeight="1" x14ac:dyDescent="0.25">
      <c r="A69" s="49"/>
      <c r="B69" s="49"/>
      <c r="C69" s="50"/>
      <c r="D69" s="50"/>
      <c r="E69" s="47" t="s">
        <v>8</v>
      </c>
      <c r="F69" s="48" t="s">
        <v>9</v>
      </c>
      <c r="G69" s="12">
        <v>0</v>
      </c>
      <c r="H69" s="12">
        <v>0</v>
      </c>
      <c r="I69" s="12">
        <v>0</v>
      </c>
      <c r="J69" s="52"/>
    </row>
    <row r="70" spans="1:10" ht="26.25" customHeight="1" x14ac:dyDescent="0.25">
      <c r="A70" s="49"/>
      <c r="B70" s="49"/>
      <c r="C70" s="50"/>
      <c r="D70" s="50"/>
      <c r="E70" s="47" t="s">
        <v>10</v>
      </c>
      <c r="F70" s="48" t="s">
        <v>9</v>
      </c>
      <c r="G70" s="12">
        <v>0</v>
      </c>
      <c r="H70" s="12">
        <v>0</v>
      </c>
      <c r="I70" s="12">
        <v>0</v>
      </c>
      <c r="J70" s="52"/>
    </row>
    <row r="71" spans="1:10" ht="26.25" customHeight="1" x14ac:dyDescent="0.25">
      <c r="A71" s="49"/>
      <c r="B71" s="49"/>
      <c r="C71" s="50"/>
      <c r="D71" s="50"/>
      <c r="E71" s="47" t="s">
        <v>11</v>
      </c>
      <c r="F71" s="48" t="s">
        <v>9</v>
      </c>
      <c r="G71" s="12">
        <v>268726.8</v>
      </c>
      <c r="H71" s="12">
        <v>0</v>
      </c>
      <c r="I71" s="12">
        <v>0</v>
      </c>
      <c r="J71" s="53"/>
    </row>
    <row r="72" spans="1:10" ht="26.25" customHeight="1" x14ac:dyDescent="0.25">
      <c r="A72" s="49" t="s">
        <v>166</v>
      </c>
      <c r="B72" s="49" t="s">
        <v>140</v>
      </c>
      <c r="C72" s="50">
        <v>44927</v>
      </c>
      <c r="D72" s="50">
        <v>45291</v>
      </c>
      <c r="E72" s="29" t="s">
        <v>6</v>
      </c>
      <c r="F72" s="30" t="s">
        <v>33</v>
      </c>
      <c r="G72" s="12">
        <f>SUM(G73:G75)</f>
        <v>540434.23</v>
      </c>
      <c r="H72" s="12">
        <f t="shared" ref="H72:I72" si="17">SUM(H73:H75)</f>
        <v>0</v>
      </c>
      <c r="I72" s="12">
        <f t="shared" si="17"/>
        <v>0</v>
      </c>
      <c r="J72" s="49" t="s">
        <v>167</v>
      </c>
    </row>
    <row r="73" spans="1:10" ht="26.25" customHeight="1" x14ac:dyDescent="0.25">
      <c r="A73" s="49"/>
      <c r="B73" s="49"/>
      <c r="C73" s="50"/>
      <c r="D73" s="50"/>
      <c r="E73" s="29" t="s">
        <v>8</v>
      </c>
      <c r="F73" s="30" t="s">
        <v>9</v>
      </c>
      <c r="G73" s="12">
        <v>0</v>
      </c>
      <c r="H73" s="12">
        <v>0</v>
      </c>
      <c r="I73" s="12">
        <v>0</v>
      </c>
      <c r="J73" s="49"/>
    </row>
    <row r="74" spans="1:10" ht="26.25" customHeight="1" x14ac:dyDescent="0.25">
      <c r="A74" s="49"/>
      <c r="B74" s="49"/>
      <c r="C74" s="50"/>
      <c r="D74" s="50"/>
      <c r="E74" s="29" t="s">
        <v>10</v>
      </c>
      <c r="F74" s="30" t="s">
        <v>9</v>
      </c>
      <c r="G74" s="12">
        <v>0</v>
      </c>
      <c r="H74" s="12">
        <v>0</v>
      </c>
      <c r="I74" s="12">
        <v>0</v>
      </c>
      <c r="J74" s="49"/>
    </row>
    <row r="75" spans="1:10" ht="26.25" customHeight="1" x14ac:dyDescent="0.25">
      <c r="A75" s="49"/>
      <c r="B75" s="49"/>
      <c r="C75" s="50"/>
      <c r="D75" s="50"/>
      <c r="E75" s="29" t="s">
        <v>11</v>
      </c>
      <c r="F75" s="30" t="s">
        <v>9</v>
      </c>
      <c r="G75" s="12">
        <f>400000+13434.23+127000</f>
        <v>540434.23</v>
      </c>
      <c r="H75" s="12">
        <v>0</v>
      </c>
      <c r="I75" s="12">
        <v>0</v>
      </c>
      <c r="J75" s="49"/>
    </row>
    <row r="76" spans="1:10" ht="26.25" customHeight="1" x14ac:dyDescent="0.25">
      <c r="A76" s="49" t="s">
        <v>196</v>
      </c>
      <c r="B76" s="49" t="s">
        <v>197</v>
      </c>
      <c r="C76" s="50">
        <v>44927</v>
      </c>
      <c r="D76" s="50">
        <v>45291</v>
      </c>
      <c r="E76" s="47" t="s">
        <v>6</v>
      </c>
      <c r="F76" s="48" t="s">
        <v>33</v>
      </c>
      <c r="G76" s="12">
        <f>SUM(G77:G79)</f>
        <v>235000</v>
      </c>
      <c r="H76" s="12">
        <f t="shared" ref="H76:I76" si="18">SUM(H77:H79)</f>
        <v>0</v>
      </c>
      <c r="I76" s="12">
        <f t="shared" si="18"/>
        <v>0</v>
      </c>
      <c r="J76" s="49" t="s">
        <v>141</v>
      </c>
    </row>
    <row r="77" spans="1:10" ht="26.25" customHeight="1" x14ac:dyDescent="0.25">
      <c r="A77" s="49"/>
      <c r="B77" s="49"/>
      <c r="C77" s="50"/>
      <c r="D77" s="50"/>
      <c r="E77" s="47" t="s">
        <v>8</v>
      </c>
      <c r="F77" s="48" t="s">
        <v>9</v>
      </c>
      <c r="G77" s="12">
        <v>0</v>
      </c>
      <c r="H77" s="12">
        <v>0</v>
      </c>
      <c r="I77" s="12">
        <v>0</v>
      </c>
      <c r="J77" s="49"/>
    </row>
    <row r="78" spans="1:10" ht="26.25" customHeight="1" x14ac:dyDescent="0.25">
      <c r="A78" s="49"/>
      <c r="B78" s="49"/>
      <c r="C78" s="50"/>
      <c r="D78" s="50"/>
      <c r="E78" s="47" t="s">
        <v>10</v>
      </c>
      <c r="F78" s="48" t="s">
        <v>9</v>
      </c>
      <c r="G78" s="12">
        <v>0</v>
      </c>
      <c r="H78" s="12">
        <v>0</v>
      </c>
      <c r="I78" s="12">
        <v>0</v>
      </c>
      <c r="J78" s="49"/>
    </row>
    <row r="79" spans="1:10" ht="26.25" customHeight="1" x14ac:dyDescent="0.25">
      <c r="A79" s="49"/>
      <c r="B79" s="49"/>
      <c r="C79" s="50"/>
      <c r="D79" s="50"/>
      <c r="E79" s="47" t="s">
        <v>11</v>
      </c>
      <c r="F79" s="48" t="s">
        <v>9</v>
      </c>
      <c r="G79" s="12">
        <v>235000</v>
      </c>
      <c r="H79" s="12">
        <v>0</v>
      </c>
      <c r="I79" s="12">
        <v>0</v>
      </c>
      <c r="J79" s="49"/>
    </row>
    <row r="80" spans="1:10" ht="26.25" customHeight="1" x14ac:dyDescent="0.25">
      <c r="A80" s="49" t="s">
        <v>198</v>
      </c>
      <c r="B80" s="49" t="s">
        <v>199</v>
      </c>
      <c r="C80" s="50">
        <v>44927</v>
      </c>
      <c r="D80" s="50">
        <v>45291</v>
      </c>
      <c r="E80" s="47" t="s">
        <v>6</v>
      </c>
      <c r="F80" s="48" t="s">
        <v>33</v>
      </c>
      <c r="G80" s="12">
        <f>SUM(G81:G83)</f>
        <v>221544.95</v>
      </c>
      <c r="H80" s="12">
        <f t="shared" ref="H80:I80" si="19">SUM(H81:H83)</f>
        <v>0</v>
      </c>
      <c r="I80" s="12">
        <f t="shared" si="19"/>
        <v>0</v>
      </c>
      <c r="J80" s="49" t="s">
        <v>186</v>
      </c>
    </row>
    <row r="81" spans="1:10" ht="26.25" customHeight="1" x14ac:dyDescent="0.25">
      <c r="A81" s="49"/>
      <c r="B81" s="49"/>
      <c r="C81" s="50"/>
      <c r="D81" s="50"/>
      <c r="E81" s="47" t="s">
        <v>8</v>
      </c>
      <c r="F81" s="48" t="s">
        <v>9</v>
      </c>
      <c r="G81" s="12">
        <v>0</v>
      </c>
      <c r="H81" s="12">
        <v>0</v>
      </c>
      <c r="I81" s="12">
        <v>0</v>
      </c>
      <c r="J81" s="49"/>
    </row>
    <row r="82" spans="1:10" ht="26.25" customHeight="1" x14ac:dyDescent="0.25">
      <c r="A82" s="49"/>
      <c r="B82" s="49"/>
      <c r="C82" s="50"/>
      <c r="D82" s="50"/>
      <c r="E82" s="47" t="s">
        <v>10</v>
      </c>
      <c r="F82" s="48" t="s">
        <v>9</v>
      </c>
      <c r="G82" s="12">
        <v>0</v>
      </c>
      <c r="H82" s="12">
        <v>0</v>
      </c>
      <c r="I82" s="12">
        <v>0</v>
      </c>
      <c r="J82" s="49"/>
    </row>
    <row r="83" spans="1:10" ht="26.25" customHeight="1" x14ac:dyDescent="0.25">
      <c r="A83" s="49"/>
      <c r="B83" s="49"/>
      <c r="C83" s="50"/>
      <c r="D83" s="50"/>
      <c r="E83" s="47" t="s">
        <v>11</v>
      </c>
      <c r="F83" s="48" t="s">
        <v>9</v>
      </c>
      <c r="G83" s="12">
        <v>221544.95</v>
      </c>
      <c r="H83" s="12">
        <v>0</v>
      </c>
      <c r="I83" s="12">
        <v>0</v>
      </c>
      <c r="J83" s="49"/>
    </row>
    <row r="84" spans="1:10" ht="21.75" customHeight="1" x14ac:dyDescent="0.25">
      <c r="A84" s="49" t="s">
        <v>200</v>
      </c>
      <c r="B84" s="49" t="s">
        <v>64</v>
      </c>
      <c r="C84" s="50">
        <v>44927</v>
      </c>
      <c r="D84" s="50">
        <v>45291</v>
      </c>
      <c r="E84" s="3" t="s">
        <v>6</v>
      </c>
      <c r="F84" s="1" t="s">
        <v>33</v>
      </c>
      <c r="G84" s="12">
        <f>SUM(G85:G87)</f>
        <v>1984646.3199999998</v>
      </c>
      <c r="H84" s="12">
        <f t="shared" ref="H84" si="20">SUM(H85:H87)</f>
        <v>0</v>
      </c>
      <c r="I84" s="12">
        <f t="shared" ref="I84" si="21">SUM(I85:I87)</f>
        <v>0</v>
      </c>
      <c r="J84" s="51" t="s">
        <v>201</v>
      </c>
    </row>
    <row r="85" spans="1:10" ht="25.5" customHeight="1" x14ac:dyDescent="0.25">
      <c r="A85" s="49"/>
      <c r="B85" s="49"/>
      <c r="C85" s="50"/>
      <c r="D85" s="50"/>
      <c r="E85" s="3" t="s">
        <v>8</v>
      </c>
      <c r="F85" s="1" t="s">
        <v>9</v>
      </c>
      <c r="G85" s="12">
        <v>0</v>
      </c>
      <c r="H85" s="12">
        <v>0</v>
      </c>
      <c r="I85" s="12">
        <v>0</v>
      </c>
      <c r="J85" s="52"/>
    </row>
    <row r="86" spans="1:10" ht="25.5" customHeight="1" x14ac:dyDescent="0.25">
      <c r="A86" s="49"/>
      <c r="B86" s="49"/>
      <c r="C86" s="50"/>
      <c r="D86" s="50"/>
      <c r="E86" s="3" t="s">
        <v>10</v>
      </c>
      <c r="F86" s="1" t="s">
        <v>9</v>
      </c>
      <c r="G86" s="12">
        <v>0</v>
      </c>
      <c r="H86" s="12">
        <v>0</v>
      </c>
      <c r="I86" s="12">
        <v>0</v>
      </c>
      <c r="J86" s="52"/>
    </row>
    <row r="87" spans="1:10" ht="25.5" customHeight="1" x14ac:dyDescent="0.25">
      <c r="A87" s="49"/>
      <c r="B87" s="49"/>
      <c r="C87" s="50"/>
      <c r="D87" s="50"/>
      <c r="E87" s="3" t="s">
        <v>11</v>
      </c>
      <c r="F87" s="1" t="s">
        <v>9</v>
      </c>
      <c r="G87" s="12">
        <f>1440500+258710+142718.16+142718.16</f>
        <v>1984646.3199999998</v>
      </c>
      <c r="H87" s="12">
        <v>0</v>
      </c>
      <c r="I87" s="12">
        <v>0</v>
      </c>
      <c r="J87" s="53"/>
    </row>
    <row r="88" spans="1:10" ht="25.5" customHeight="1" x14ac:dyDescent="0.25">
      <c r="A88" s="49" t="s">
        <v>142</v>
      </c>
      <c r="B88" s="49" t="s">
        <v>143</v>
      </c>
      <c r="C88" s="50">
        <v>44927</v>
      </c>
      <c r="D88" s="50">
        <v>45291</v>
      </c>
      <c r="E88" s="29" t="s">
        <v>6</v>
      </c>
      <c r="F88" s="30" t="s">
        <v>33</v>
      </c>
      <c r="G88" s="12">
        <f>SUM(G89:G91)</f>
        <v>257189</v>
      </c>
      <c r="H88" s="12">
        <f t="shared" ref="H88:I88" si="22">SUM(H89:H91)</f>
        <v>0</v>
      </c>
      <c r="I88" s="12">
        <f t="shared" si="22"/>
        <v>0</v>
      </c>
      <c r="J88" s="49" t="s">
        <v>141</v>
      </c>
    </row>
    <row r="89" spans="1:10" ht="25.5" customHeight="1" x14ac:dyDescent="0.25">
      <c r="A89" s="49"/>
      <c r="B89" s="49"/>
      <c r="C89" s="50"/>
      <c r="D89" s="50"/>
      <c r="E89" s="29" t="s">
        <v>8</v>
      </c>
      <c r="F89" s="30" t="s">
        <v>9</v>
      </c>
      <c r="G89" s="12">
        <v>0</v>
      </c>
      <c r="H89" s="12">
        <v>0</v>
      </c>
      <c r="I89" s="12">
        <v>0</v>
      </c>
      <c r="J89" s="49"/>
    </row>
    <row r="90" spans="1:10" ht="25.5" customHeight="1" x14ac:dyDescent="0.25">
      <c r="A90" s="49"/>
      <c r="B90" s="49"/>
      <c r="C90" s="50"/>
      <c r="D90" s="50"/>
      <c r="E90" s="29" t="s">
        <v>10</v>
      </c>
      <c r="F90" s="30" t="s">
        <v>9</v>
      </c>
      <c r="G90" s="12">
        <v>0</v>
      </c>
      <c r="H90" s="12">
        <v>0</v>
      </c>
      <c r="I90" s="12">
        <v>0</v>
      </c>
      <c r="J90" s="49"/>
    </row>
    <row r="91" spans="1:10" ht="25.5" customHeight="1" x14ac:dyDescent="0.25">
      <c r="A91" s="49"/>
      <c r="B91" s="49"/>
      <c r="C91" s="50"/>
      <c r="D91" s="50"/>
      <c r="E91" s="29" t="s">
        <v>11</v>
      </c>
      <c r="F91" s="30" t="s">
        <v>9</v>
      </c>
      <c r="G91" s="12">
        <f>57189+200000</f>
        <v>257189</v>
      </c>
      <c r="H91" s="12">
        <v>0</v>
      </c>
      <c r="I91" s="12">
        <v>0</v>
      </c>
      <c r="J91" s="49"/>
    </row>
    <row r="92" spans="1:10" ht="18.75" customHeight="1" x14ac:dyDescent="0.25">
      <c r="A92" s="49" t="s">
        <v>130</v>
      </c>
      <c r="B92" s="49" t="s">
        <v>65</v>
      </c>
      <c r="C92" s="50">
        <v>44927</v>
      </c>
      <c r="D92" s="50">
        <v>45291</v>
      </c>
      <c r="E92" s="15" t="s">
        <v>6</v>
      </c>
      <c r="F92" s="21" t="s">
        <v>33</v>
      </c>
      <c r="G92" s="22">
        <f>SUM(G93:G95)</f>
        <v>1009415.48</v>
      </c>
      <c r="H92" s="22">
        <f t="shared" ref="H92:I92" si="23">SUM(H93:H95)</f>
        <v>0</v>
      </c>
      <c r="I92" s="22">
        <f t="shared" si="23"/>
        <v>0</v>
      </c>
      <c r="J92" s="56" t="s">
        <v>131</v>
      </c>
    </row>
    <row r="93" spans="1:10" ht="25.5" customHeight="1" x14ac:dyDescent="0.25">
      <c r="A93" s="49"/>
      <c r="B93" s="49"/>
      <c r="C93" s="50"/>
      <c r="D93" s="50"/>
      <c r="E93" s="15" t="s">
        <v>8</v>
      </c>
      <c r="F93" s="21" t="s">
        <v>9</v>
      </c>
      <c r="G93" s="22">
        <v>0</v>
      </c>
      <c r="H93" s="22">
        <v>0</v>
      </c>
      <c r="I93" s="22">
        <v>0</v>
      </c>
      <c r="J93" s="56"/>
    </row>
    <row r="94" spans="1:10" ht="25.5" customHeight="1" x14ac:dyDescent="0.25">
      <c r="A94" s="49"/>
      <c r="B94" s="49"/>
      <c r="C94" s="50"/>
      <c r="D94" s="50"/>
      <c r="E94" s="15" t="s">
        <v>10</v>
      </c>
      <c r="F94" s="21" t="s">
        <v>9</v>
      </c>
      <c r="G94" s="22">
        <v>0</v>
      </c>
      <c r="H94" s="22">
        <v>0</v>
      </c>
      <c r="I94" s="22">
        <v>0</v>
      </c>
      <c r="J94" s="56"/>
    </row>
    <row r="95" spans="1:10" ht="19.5" customHeight="1" x14ac:dyDescent="0.25">
      <c r="A95" s="49"/>
      <c r="B95" s="49"/>
      <c r="C95" s="50"/>
      <c r="D95" s="50"/>
      <c r="E95" s="15" t="s">
        <v>11</v>
      </c>
      <c r="F95" s="21" t="s">
        <v>9</v>
      </c>
      <c r="G95" s="22">
        <f>15000+874416.28-0.8+120000</f>
        <v>1009415.48</v>
      </c>
      <c r="H95" s="22">
        <v>0</v>
      </c>
      <c r="I95" s="22">
        <v>0</v>
      </c>
      <c r="J95" s="56"/>
    </row>
    <row r="96" spans="1:10" ht="19.5" customHeight="1" x14ac:dyDescent="0.25">
      <c r="A96" s="49" t="s">
        <v>202</v>
      </c>
      <c r="B96" s="49" t="s">
        <v>203</v>
      </c>
      <c r="C96" s="50">
        <v>44927</v>
      </c>
      <c r="D96" s="50">
        <v>45291</v>
      </c>
      <c r="E96" s="47" t="s">
        <v>6</v>
      </c>
      <c r="F96" s="48" t="s">
        <v>33</v>
      </c>
      <c r="G96" s="12">
        <f>SUM(G97:G99)</f>
        <v>43639.96</v>
      </c>
      <c r="H96" s="12">
        <f t="shared" ref="H96:I96" si="24">SUM(H97:H99)</f>
        <v>0</v>
      </c>
      <c r="I96" s="12">
        <f t="shared" si="24"/>
        <v>0</v>
      </c>
      <c r="J96" s="49" t="s">
        <v>48</v>
      </c>
    </row>
    <row r="97" spans="1:10" ht="19.5" customHeight="1" x14ac:dyDescent="0.25">
      <c r="A97" s="49"/>
      <c r="B97" s="49"/>
      <c r="C97" s="50"/>
      <c r="D97" s="50"/>
      <c r="E97" s="47" t="s">
        <v>8</v>
      </c>
      <c r="F97" s="48" t="s">
        <v>9</v>
      </c>
      <c r="G97" s="12">
        <v>0</v>
      </c>
      <c r="H97" s="12">
        <v>0</v>
      </c>
      <c r="I97" s="12">
        <v>0</v>
      </c>
      <c r="J97" s="49"/>
    </row>
    <row r="98" spans="1:10" ht="19.5" customHeight="1" x14ac:dyDescent="0.25">
      <c r="A98" s="49"/>
      <c r="B98" s="49"/>
      <c r="C98" s="50"/>
      <c r="D98" s="50"/>
      <c r="E98" s="47" t="s">
        <v>10</v>
      </c>
      <c r="F98" s="48" t="s">
        <v>9</v>
      </c>
      <c r="G98" s="12">
        <v>0</v>
      </c>
      <c r="H98" s="12">
        <v>0</v>
      </c>
      <c r="I98" s="12">
        <v>0</v>
      </c>
      <c r="J98" s="49"/>
    </row>
    <row r="99" spans="1:10" ht="19.5" customHeight="1" x14ac:dyDescent="0.25">
      <c r="A99" s="49"/>
      <c r="B99" s="49"/>
      <c r="C99" s="50"/>
      <c r="D99" s="50"/>
      <c r="E99" s="47" t="s">
        <v>11</v>
      </c>
      <c r="F99" s="48" t="s">
        <v>9</v>
      </c>
      <c r="G99" s="12">
        <v>43639.96</v>
      </c>
      <c r="H99" s="12">
        <v>0</v>
      </c>
      <c r="I99" s="12">
        <v>0</v>
      </c>
      <c r="J99" s="49"/>
    </row>
    <row r="100" spans="1:10" ht="30.75" customHeight="1" x14ac:dyDescent="0.25">
      <c r="A100" s="49" t="s">
        <v>204</v>
      </c>
      <c r="B100" s="49" t="s">
        <v>205</v>
      </c>
      <c r="C100" s="50">
        <v>44927</v>
      </c>
      <c r="D100" s="50">
        <v>45291</v>
      </c>
      <c r="E100" s="47" t="s">
        <v>6</v>
      </c>
      <c r="F100" s="48" t="s">
        <v>33</v>
      </c>
      <c r="G100" s="12">
        <f>SUM(G101:G103)</f>
        <v>164898.85999999999</v>
      </c>
      <c r="H100" s="12">
        <f t="shared" ref="H100:I100" si="25">SUM(H101:H103)</f>
        <v>0</v>
      </c>
      <c r="I100" s="12">
        <f t="shared" si="25"/>
        <v>0</v>
      </c>
      <c r="J100" s="49" t="s">
        <v>206</v>
      </c>
    </row>
    <row r="101" spans="1:10" ht="30.75" customHeight="1" x14ac:dyDescent="0.25">
      <c r="A101" s="49"/>
      <c r="B101" s="49"/>
      <c r="C101" s="50"/>
      <c r="D101" s="50"/>
      <c r="E101" s="47" t="s">
        <v>8</v>
      </c>
      <c r="F101" s="48" t="s">
        <v>9</v>
      </c>
      <c r="G101" s="12">
        <v>0</v>
      </c>
      <c r="H101" s="12">
        <v>0</v>
      </c>
      <c r="I101" s="12">
        <v>0</v>
      </c>
      <c r="J101" s="49"/>
    </row>
    <row r="102" spans="1:10" ht="30.75" customHeight="1" x14ac:dyDescent="0.25">
      <c r="A102" s="49"/>
      <c r="B102" s="49"/>
      <c r="C102" s="50"/>
      <c r="D102" s="50"/>
      <c r="E102" s="47" t="s">
        <v>10</v>
      </c>
      <c r="F102" s="48" t="s">
        <v>9</v>
      </c>
      <c r="G102" s="12">
        <v>0</v>
      </c>
      <c r="H102" s="12">
        <v>0</v>
      </c>
      <c r="I102" s="12">
        <v>0</v>
      </c>
      <c r="J102" s="49"/>
    </row>
    <row r="103" spans="1:10" ht="30.75" customHeight="1" x14ac:dyDescent="0.25">
      <c r="A103" s="49"/>
      <c r="B103" s="49"/>
      <c r="C103" s="50"/>
      <c r="D103" s="50"/>
      <c r="E103" s="47" t="s">
        <v>11</v>
      </c>
      <c r="F103" s="48" t="s">
        <v>9</v>
      </c>
      <c r="G103" s="12">
        <f>13686+151212.86</f>
        <v>164898.85999999999</v>
      </c>
      <c r="H103" s="12">
        <v>0</v>
      </c>
      <c r="I103" s="12">
        <v>0</v>
      </c>
      <c r="J103" s="49"/>
    </row>
    <row r="104" spans="1:10" ht="26.25" customHeight="1" x14ac:dyDescent="0.25">
      <c r="A104" s="49" t="s">
        <v>144</v>
      </c>
      <c r="B104" s="49" t="s">
        <v>145</v>
      </c>
      <c r="C104" s="50">
        <v>44927</v>
      </c>
      <c r="D104" s="50">
        <v>45291</v>
      </c>
      <c r="E104" s="29" t="s">
        <v>6</v>
      </c>
      <c r="F104" s="30" t="s">
        <v>33</v>
      </c>
      <c r="G104" s="12">
        <f>SUM(G105:G107)</f>
        <v>43160</v>
      </c>
      <c r="H104" s="12">
        <f t="shared" ref="H104:I104" si="26">SUM(H105:H107)</f>
        <v>0</v>
      </c>
      <c r="I104" s="12">
        <f t="shared" si="26"/>
        <v>0</v>
      </c>
      <c r="J104" s="49" t="s">
        <v>146</v>
      </c>
    </row>
    <row r="105" spans="1:10" ht="26.25" customHeight="1" x14ac:dyDescent="0.25">
      <c r="A105" s="49"/>
      <c r="B105" s="49"/>
      <c r="C105" s="50"/>
      <c r="D105" s="50"/>
      <c r="E105" s="29" t="s">
        <v>8</v>
      </c>
      <c r="F105" s="30" t="s">
        <v>9</v>
      </c>
      <c r="G105" s="12">
        <v>0</v>
      </c>
      <c r="H105" s="12">
        <v>0</v>
      </c>
      <c r="I105" s="12">
        <v>0</v>
      </c>
      <c r="J105" s="49"/>
    </row>
    <row r="106" spans="1:10" ht="26.25" customHeight="1" x14ac:dyDescent="0.25">
      <c r="A106" s="49"/>
      <c r="B106" s="49"/>
      <c r="C106" s="50"/>
      <c r="D106" s="50"/>
      <c r="E106" s="29" t="s">
        <v>10</v>
      </c>
      <c r="F106" s="30" t="s">
        <v>9</v>
      </c>
      <c r="G106" s="12">
        <v>0</v>
      </c>
      <c r="H106" s="12">
        <v>0</v>
      </c>
      <c r="I106" s="12">
        <v>0</v>
      </c>
      <c r="J106" s="49"/>
    </row>
    <row r="107" spans="1:10" ht="26.25" customHeight="1" x14ac:dyDescent="0.25">
      <c r="A107" s="49"/>
      <c r="B107" s="49"/>
      <c r="C107" s="50"/>
      <c r="D107" s="50"/>
      <c r="E107" s="29" t="s">
        <v>11</v>
      </c>
      <c r="F107" s="30" t="s">
        <v>9</v>
      </c>
      <c r="G107" s="12">
        <f>4990+22970+15200</f>
        <v>43160</v>
      </c>
      <c r="H107" s="12">
        <v>0</v>
      </c>
      <c r="I107" s="12">
        <v>0</v>
      </c>
      <c r="J107" s="49"/>
    </row>
    <row r="108" spans="1:10" ht="26.25" customHeight="1" x14ac:dyDescent="0.25">
      <c r="A108" s="49" t="s">
        <v>207</v>
      </c>
      <c r="B108" s="49" t="s">
        <v>208</v>
      </c>
      <c r="C108" s="50">
        <v>44927</v>
      </c>
      <c r="D108" s="50">
        <v>45291</v>
      </c>
      <c r="E108" s="47" t="s">
        <v>6</v>
      </c>
      <c r="F108" s="48" t="s">
        <v>33</v>
      </c>
      <c r="G108" s="12">
        <f>SUM(G109:G111)</f>
        <v>241695.5</v>
      </c>
      <c r="H108" s="12">
        <f t="shared" ref="H108:I108" si="27">SUM(H109:H111)</f>
        <v>0</v>
      </c>
      <c r="I108" s="12">
        <f t="shared" si="27"/>
        <v>0</v>
      </c>
      <c r="J108" s="49" t="s">
        <v>209</v>
      </c>
    </row>
    <row r="109" spans="1:10" ht="26.25" customHeight="1" x14ac:dyDescent="0.25">
      <c r="A109" s="49"/>
      <c r="B109" s="49"/>
      <c r="C109" s="50"/>
      <c r="D109" s="50"/>
      <c r="E109" s="47" t="s">
        <v>8</v>
      </c>
      <c r="F109" s="48" t="s">
        <v>9</v>
      </c>
      <c r="G109" s="12">
        <v>0</v>
      </c>
      <c r="H109" s="12">
        <v>0</v>
      </c>
      <c r="I109" s="12">
        <v>0</v>
      </c>
      <c r="J109" s="49"/>
    </row>
    <row r="110" spans="1:10" ht="26.25" customHeight="1" x14ac:dyDescent="0.25">
      <c r="A110" s="49"/>
      <c r="B110" s="49"/>
      <c r="C110" s="50"/>
      <c r="D110" s="50"/>
      <c r="E110" s="47" t="s">
        <v>10</v>
      </c>
      <c r="F110" s="48" t="s">
        <v>9</v>
      </c>
      <c r="G110" s="12">
        <v>0</v>
      </c>
      <c r="H110" s="12">
        <v>0</v>
      </c>
      <c r="I110" s="12">
        <v>0</v>
      </c>
      <c r="J110" s="49"/>
    </row>
    <row r="111" spans="1:10" ht="26.25" customHeight="1" x14ac:dyDescent="0.25">
      <c r="A111" s="49"/>
      <c r="B111" s="49"/>
      <c r="C111" s="50"/>
      <c r="D111" s="50"/>
      <c r="E111" s="47" t="s">
        <v>11</v>
      </c>
      <c r="F111" s="48" t="s">
        <v>9</v>
      </c>
      <c r="G111" s="12">
        <v>241695.5</v>
      </c>
      <c r="H111" s="12">
        <v>0</v>
      </c>
      <c r="I111" s="12">
        <v>0</v>
      </c>
      <c r="J111" s="49"/>
    </row>
    <row r="112" spans="1:10" ht="26.25" customHeight="1" x14ac:dyDescent="0.25">
      <c r="A112" s="49" t="s">
        <v>168</v>
      </c>
      <c r="B112" s="49" t="s">
        <v>155</v>
      </c>
      <c r="C112" s="50">
        <v>44927</v>
      </c>
      <c r="D112" s="50">
        <v>45291</v>
      </c>
      <c r="E112" s="36" t="s">
        <v>6</v>
      </c>
      <c r="F112" s="37" t="s">
        <v>33</v>
      </c>
      <c r="G112" s="12">
        <f>SUM(G113:G115)</f>
        <v>389507.7</v>
      </c>
      <c r="H112" s="12">
        <f t="shared" ref="H112:I112" si="28">SUM(H113:H115)</f>
        <v>0</v>
      </c>
      <c r="I112" s="12">
        <f t="shared" si="28"/>
        <v>0</v>
      </c>
      <c r="J112" s="49" t="s">
        <v>141</v>
      </c>
    </row>
    <row r="113" spans="1:11" ht="26.25" customHeight="1" x14ac:dyDescent="0.25">
      <c r="A113" s="49"/>
      <c r="B113" s="49"/>
      <c r="C113" s="50"/>
      <c r="D113" s="50"/>
      <c r="E113" s="36" t="s">
        <v>8</v>
      </c>
      <c r="F113" s="37" t="s">
        <v>9</v>
      </c>
      <c r="G113" s="12">
        <v>0</v>
      </c>
      <c r="H113" s="12">
        <v>0</v>
      </c>
      <c r="I113" s="12">
        <v>0</v>
      </c>
      <c r="J113" s="49"/>
    </row>
    <row r="114" spans="1:11" ht="26.25" customHeight="1" x14ac:dyDescent="0.25">
      <c r="A114" s="49"/>
      <c r="B114" s="49"/>
      <c r="C114" s="50"/>
      <c r="D114" s="50"/>
      <c r="E114" s="36" t="s">
        <v>10</v>
      </c>
      <c r="F114" s="37" t="s">
        <v>9</v>
      </c>
      <c r="G114" s="12">
        <v>0</v>
      </c>
      <c r="H114" s="12">
        <v>0</v>
      </c>
      <c r="I114" s="12">
        <v>0</v>
      </c>
      <c r="J114" s="49"/>
    </row>
    <row r="115" spans="1:11" ht="26.25" customHeight="1" x14ac:dyDescent="0.25">
      <c r="A115" s="49"/>
      <c r="B115" s="49"/>
      <c r="C115" s="50"/>
      <c r="D115" s="50"/>
      <c r="E115" s="36" t="s">
        <v>11</v>
      </c>
      <c r="F115" s="37" t="s">
        <v>9</v>
      </c>
      <c r="G115" s="12">
        <v>389507.7</v>
      </c>
      <c r="H115" s="12">
        <v>0</v>
      </c>
      <c r="I115" s="12">
        <v>0</v>
      </c>
      <c r="J115" s="49"/>
    </row>
    <row r="116" spans="1:11" ht="25.5" customHeight="1" x14ac:dyDescent="0.25">
      <c r="A116" s="49" t="s">
        <v>210</v>
      </c>
      <c r="B116" s="49" t="s">
        <v>61</v>
      </c>
      <c r="C116" s="50">
        <v>44927</v>
      </c>
      <c r="D116" s="50">
        <v>45291</v>
      </c>
      <c r="E116" s="19" t="s">
        <v>6</v>
      </c>
      <c r="F116" s="20" t="s">
        <v>33</v>
      </c>
      <c r="G116" s="12">
        <f>SUM(G117:G119)</f>
        <v>1082800</v>
      </c>
      <c r="H116" s="12">
        <f t="shared" ref="H116:I116" si="29">SUM(H117:H119)</f>
        <v>0</v>
      </c>
      <c r="I116" s="12">
        <f t="shared" si="29"/>
        <v>0</v>
      </c>
      <c r="J116" s="49" t="s">
        <v>135</v>
      </c>
    </row>
    <row r="117" spans="1:11" ht="25.5" customHeight="1" x14ac:dyDescent="0.25">
      <c r="A117" s="49"/>
      <c r="B117" s="49"/>
      <c r="C117" s="50"/>
      <c r="D117" s="50"/>
      <c r="E117" s="19" t="s">
        <v>8</v>
      </c>
      <c r="F117" s="20" t="s">
        <v>9</v>
      </c>
      <c r="G117" s="12">
        <v>0</v>
      </c>
      <c r="H117" s="12">
        <v>0</v>
      </c>
      <c r="I117" s="12">
        <v>0</v>
      </c>
      <c r="J117" s="49"/>
    </row>
    <row r="118" spans="1:11" ht="25.5" customHeight="1" x14ac:dyDescent="0.25">
      <c r="A118" s="49"/>
      <c r="B118" s="49"/>
      <c r="C118" s="50"/>
      <c r="D118" s="50"/>
      <c r="E118" s="19" t="s">
        <v>10</v>
      </c>
      <c r="F118" s="20" t="s">
        <v>9</v>
      </c>
      <c r="G118" s="12">
        <v>0</v>
      </c>
      <c r="H118" s="12">
        <v>0</v>
      </c>
      <c r="I118" s="12">
        <v>0</v>
      </c>
      <c r="J118" s="49"/>
    </row>
    <row r="119" spans="1:11" ht="25.5" customHeight="1" x14ac:dyDescent="0.25">
      <c r="A119" s="49"/>
      <c r="B119" s="49"/>
      <c r="C119" s="50"/>
      <c r="D119" s="50"/>
      <c r="E119" s="19" t="s">
        <v>11</v>
      </c>
      <c r="F119" s="20" t="s">
        <v>9</v>
      </c>
      <c r="G119" s="12">
        <f>589800+263000+230000</f>
        <v>1082800</v>
      </c>
      <c r="H119" s="12">
        <v>0</v>
      </c>
      <c r="I119" s="12">
        <v>0</v>
      </c>
      <c r="J119" s="49"/>
    </row>
    <row r="120" spans="1:11" ht="49.5" customHeight="1" x14ac:dyDescent="0.25">
      <c r="A120" s="49" t="s">
        <v>34</v>
      </c>
      <c r="B120" s="49" t="s">
        <v>65</v>
      </c>
      <c r="C120" s="50">
        <v>44927</v>
      </c>
      <c r="D120" s="50">
        <v>45291</v>
      </c>
      <c r="E120" s="3" t="s">
        <v>6</v>
      </c>
      <c r="F120" s="1" t="s">
        <v>35</v>
      </c>
      <c r="G120" s="12">
        <f>SUM(G121:G123)</f>
        <v>17855054.039999999</v>
      </c>
      <c r="H120" s="12">
        <f t="shared" ref="H120" si="30">SUM(H121:H123)</f>
        <v>0</v>
      </c>
      <c r="I120" s="12">
        <f t="shared" ref="I120" si="31">SUM(I121:I123)</f>
        <v>0</v>
      </c>
      <c r="J120" s="49" t="s">
        <v>36</v>
      </c>
    </row>
    <row r="121" spans="1:11" ht="49.5" customHeight="1" x14ac:dyDescent="0.25">
      <c r="A121" s="49"/>
      <c r="B121" s="49"/>
      <c r="C121" s="50"/>
      <c r="D121" s="50"/>
      <c r="E121" s="3" t="s">
        <v>8</v>
      </c>
      <c r="F121" s="1" t="s">
        <v>9</v>
      </c>
      <c r="G121" s="12">
        <v>0</v>
      </c>
      <c r="H121" s="12">
        <v>0</v>
      </c>
      <c r="I121" s="12">
        <v>0</v>
      </c>
      <c r="J121" s="49"/>
    </row>
    <row r="122" spans="1:11" ht="49.5" customHeight="1" x14ac:dyDescent="0.25">
      <c r="A122" s="49"/>
      <c r="B122" s="49"/>
      <c r="C122" s="50"/>
      <c r="D122" s="50"/>
      <c r="E122" s="3" t="s">
        <v>10</v>
      </c>
      <c r="F122" s="1" t="s">
        <v>9</v>
      </c>
      <c r="G122" s="12">
        <v>16851600</v>
      </c>
      <c r="H122" s="12">
        <v>0</v>
      </c>
      <c r="I122" s="12">
        <v>0</v>
      </c>
      <c r="J122" s="49"/>
      <c r="K122" s="42"/>
    </row>
    <row r="123" spans="1:11" ht="49.5" customHeight="1" x14ac:dyDescent="0.25">
      <c r="A123" s="49"/>
      <c r="B123" s="49"/>
      <c r="C123" s="50"/>
      <c r="D123" s="50"/>
      <c r="E123" s="3" t="s">
        <v>11</v>
      </c>
      <c r="F123" s="1" t="s">
        <v>9</v>
      </c>
      <c r="G123" s="12">
        <v>1003454.04</v>
      </c>
      <c r="H123" s="12">
        <v>0</v>
      </c>
      <c r="I123" s="12">
        <v>0</v>
      </c>
      <c r="J123" s="49"/>
      <c r="K123" s="42"/>
    </row>
    <row r="124" spans="1:11" ht="49.5" customHeight="1" x14ac:dyDescent="0.25">
      <c r="A124" s="49" t="s">
        <v>164</v>
      </c>
      <c r="B124" s="49" t="s">
        <v>165</v>
      </c>
      <c r="C124" s="50">
        <v>44927</v>
      </c>
      <c r="D124" s="50">
        <v>45291</v>
      </c>
      <c r="E124" s="34" t="s">
        <v>6</v>
      </c>
      <c r="F124" s="35" t="s">
        <v>35</v>
      </c>
      <c r="G124" s="12">
        <f>SUM(G125:G127)</f>
        <v>5994408.4100000001</v>
      </c>
      <c r="H124" s="12">
        <f t="shared" ref="H124:I124" si="32">SUM(H125:H127)</f>
        <v>0</v>
      </c>
      <c r="I124" s="12">
        <f t="shared" si="32"/>
        <v>0</v>
      </c>
      <c r="J124" s="49" t="s">
        <v>36</v>
      </c>
    </row>
    <row r="125" spans="1:11" ht="49.5" customHeight="1" x14ac:dyDescent="0.25">
      <c r="A125" s="49"/>
      <c r="B125" s="49"/>
      <c r="C125" s="50"/>
      <c r="D125" s="50"/>
      <c r="E125" s="34" t="s">
        <v>8</v>
      </c>
      <c r="F125" s="35" t="s">
        <v>9</v>
      </c>
      <c r="G125" s="12">
        <v>0</v>
      </c>
      <c r="H125" s="12">
        <v>0</v>
      </c>
      <c r="I125" s="12">
        <v>0</v>
      </c>
      <c r="J125" s="49"/>
    </row>
    <row r="126" spans="1:11" ht="49.5" customHeight="1" x14ac:dyDescent="0.25">
      <c r="A126" s="49"/>
      <c r="B126" s="49"/>
      <c r="C126" s="50"/>
      <c r="D126" s="50"/>
      <c r="E126" s="34" t="s">
        <v>10</v>
      </c>
      <c r="F126" s="35" t="s">
        <v>9</v>
      </c>
      <c r="G126" s="12">
        <f>5873209.9-228530.67</f>
        <v>5644679.2300000004</v>
      </c>
      <c r="H126" s="12">
        <v>0</v>
      </c>
      <c r="I126" s="12">
        <v>0</v>
      </c>
      <c r="J126" s="49"/>
    </row>
    <row r="127" spans="1:11" ht="49.5" customHeight="1" x14ac:dyDescent="0.25">
      <c r="A127" s="49"/>
      <c r="B127" s="49"/>
      <c r="C127" s="50"/>
      <c r="D127" s="50"/>
      <c r="E127" s="34" t="s">
        <v>11</v>
      </c>
      <c r="F127" s="35" t="s">
        <v>9</v>
      </c>
      <c r="G127" s="12">
        <v>349729.18</v>
      </c>
      <c r="H127" s="12">
        <v>0</v>
      </c>
      <c r="I127" s="12">
        <v>0</v>
      </c>
      <c r="J127" s="49"/>
    </row>
    <row r="128" spans="1:11" ht="49.5" customHeight="1" x14ac:dyDescent="0.25">
      <c r="A128" s="49" t="s">
        <v>114</v>
      </c>
      <c r="B128" s="49" t="s">
        <v>115</v>
      </c>
      <c r="C128" s="50">
        <v>44927</v>
      </c>
      <c r="D128" s="50">
        <v>45291</v>
      </c>
      <c r="E128" s="10" t="s">
        <v>6</v>
      </c>
      <c r="F128" s="11" t="s">
        <v>35</v>
      </c>
      <c r="G128" s="12">
        <f>SUM(G129:G131)</f>
        <v>5676452</v>
      </c>
      <c r="H128" s="12">
        <f t="shared" ref="H128:I128" si="33">SUM(H129:H131)</f>
        <v>0</v>
      </c>
      <c r="I128" s="12">
        <f t="shared" si="33"/>
        <v>0</v>
      </c>
      <c r="J128" s="49" t="s">
        <v>36</v>
      </c>
    </row>
    <row r="129" spans="1:11" ht="49.5" customHeight="1" x14ac:dyDescent="0.25">
      <c r="A129" s="49"/>
      <c r="B129" s="49"/>
      <c r="C129" s="50"/>
      <c r="D129" s="50"/>
      <c r="E129" s="10" t="s">
        <v>8</v>
      </c>
      <c r="F129" s="11" t="s">
        <v>9</v>
      </c>
      <c r="G129" s="12">
        <v>0</v>
      </c>
      <c r="H129" s="12">
        <v>0</v>
      </c>
      <c r="I129" s="12">
        <v>0</v>
      </c>
      <c r="J129" s="49"/>
    </row>
    <row r="130" spans="1:11" ht="49.5" customHeight="1" x14ac:dyDescent="0.25">
      <c r="A130" s="49"/>
      <c r="B130" s="49"/>
      <c r="C130" s="50"/>
      <c r="D130" s="50"/>
      <c r="E130" s="10" t="s">
        <v>10</v>
      </c>
      <c r="F130" s="11" t="s">
        <v>9</v>
      </c>
      <c r="G130" s="12">
        <v>5357435.4000000004</v>
      </c>
      <c r="H130" s="12">
        <v>0</v>
      </c>
      <c r="I130" s="12">
        <v>0</v>
      </c>
      <c r="J130" s="49"/>
    </row>
    <row r="131" spans="1:11" ht="49.5" customHeight="1" x14ac:dyDescent="0.25">
      <c r="A131" s="49"/>
      <c r="B131" s="49"/>
      <c r="C131" s="50"/>
      <c r="D131" s="50"/>
      <c r="E131" s="10" t="s">
        <v>11</v>
      </c>
      <c r="F131" s="11" t="s">
        <v>9</v>
      </c>
      <c r="G131" s="12">
        <v>319016.59999999998</v>
      </c>
      <c r="H131" s="12">
        <v>0</v>
      </c>
      <c r="I131" s="12">
        <v>0</v>
      </c>
      <c r="J131" s="49"/>
    </row>
    <row r="132" spans="1:11" ht="25.5" customHeight="1" x14ac:dyDescent="0.25">
      <c r="A132" s="49" t="s">
        <v>37</v>
      </c>
      <c r="B132" s="54" t="s">
        <v>62</v>
      </c>
      <c r="C132" s="50">
        <v>44927</v>
      </c>
      <c r="D132" s="50">
        <v>46022</v>
      </c>
      <c r="E132" s="3" t="s">
        <v>6</v>
      </c>
      <c r="F132" s="1" t="s">
        <v>38</v>
      </c>
      <c r="G132" s="12">
        <f>SUM(G133:G135)</f>
        <v>70400</v>
      </c>
      <c r="H132" s="12">
        <f t="shared" ref="H132" si="34">SUM(H133:H135)</f>
        <v>46900</v>
      </c>
      <c r="I132" s="12">
        <f t="shared" ref="I132" si="35">SUM(I133:I135)</f>
        <v>46900</v>
      </c>
      <c r="J132" s="49" t="s">
        <v>39</v>
      </c>
    </row>
    <row r="133" spans="1:11" ht="25.5" customHeight="1" x14ac:dyDescent="0.25">
      <c r="A133" s="49"/>
      <c r="B133" s="54"/>
      <c r="C133" s="50"/>
      <c r="D133" s="50"/>
      <c r="E133" s="3" t="s">
        <v>8</v>
      </c>
      <c r="F133" s="1" t="s">
        <v>9</v>
      </c>
      <c r="G133" s="12">
        <v>0</v>
      </c>
      <c r="H133" s="12">
        <v>0</v>
      </c>
      <c r="I133" s="12">
        <v>0</v>
      </c>
      <c r="J133" s="49"/>
    </row>
    <row r="134" spans="1:11" ht="25.5" customHeight="1" x14ac:dyDescent="0.25">
      <c r="A134" s="49"/>
      <c r="B134" s="54"/>
      <c r="C134" s="50"/>
      <c r="D134" s="50"/>
      <c r="E134" s="3" t="s">
        <v>10</v>
      </c>
      <c r="F134" s="1" t="s">
        <v>9</v>
      </c>
      <c r="G134" s="12">
        <v>0</v>
      </c>
      <c r="H134" s="12">
        <v>0</v>
      </c>
      <c r="I134" s="12">
        <v>0</v>
      </c>
      <c r="J134" s="49"/>
    </row>
    <row r="135" spans="1:11" ht="25.5" customHeight="1" x14ac:dyDescent="0.25">
      <c r="A135" s="49"/>
      <c r="B135" s="54"/>
      <c r="C135" s="50"/>
      <c r="D135" s="50"/>
      <c r="E135" s="3" t="s">
        <v>11</v>
      </c>
      <c r="F135" s="1" t="s">
        <v>9</v>
      </c>
      <c r="G135" s="12">
        <v>70400</v>
      </c>
      <c r="H135" s="12">
        <v>46900</v>
      </c>
      <c r="I135" s="12">
        <v>46900</v>
      </c>
      <c r="J135" s="49"/>
      <c r="K135" s="42"/>
    </row>
    <row r="136" spans="1:11" ht="25.5" customHeight="1" x14ac:dyDescent="0.25">
      <c r="A136" s="49" t="s">
        <v>40</v>
      </c>
      <c r="B136" s="54" t="s">
        <v>62</v>
      </c>
      <c r="C136" s="50">
        <v>44927</v>
      </c>
      <c r="D136" s="50">
        <v>46022</v>
      </c>
      <c r="E136" s="3" t="s">
        <v>6</v>
      </c>
      <c r="F136" s="1" t="s">
        <v>41</v>
      </c>
      <c r="G136" s="12">
        <f>SUM(G137:G139)</f>
        <v>8987077.5999999996</v>
      </c>
      <c r="H136" s="12">
        <f t="shared" ref="H136" si="36">SUM(H137:H139)</f>
        <v>9007933.1999999993</v>
      </c>
      <c r="I136" s="12">
        <f t="shared" ref="I136" si="37">SUM(I137:I139)</f>
        <v>9015709.5999999996</v>
      </c>
      <c r="J136" s="49" t="s">
        <v>98</v>
      </c>
    </row>
    <row r="137" spans="1:11" ht="25.5" customHeight="1" x14ac:dyDescent="0.25">
      <c r="A137" s="49"/>
      <c r="B137" s="54"/>
      <c r="C137" s="50"/>
      <c r="D137" s="50"/>
      <c r="E137" s="3" t="s">
        <v>8</v>
      </c>
      <c r="F137" s="1" t="s">
        <v>9</v>
      </c>
      <c r="G137" s="12">
        <v>0</v>
      </c>
      <c r="H137" s="12">
        <v>0</v>
      </c>
      <c r="I137" s="12">
        <v>0</v>
      </c>
      <c r="J137" s="49"/>
    </row>
    <row r="138" spans="1:11" ht="25.5" customHeight="1" x14ac:dyDescent="0.25">
      <c r="A138" s="49"/>
      <c r="B138" s="54"/>
      <c r="C138" s="50"/>
      <c r="D138" s="50"/>
      <c r="E138" s="3" t="s">
        <v>10</v>
      </c>
      <c r="F138" s="1" t="s">
        <v>9</v>
      </c>
      <c r="G138" s="12">
        <f>9000234-13156.4</f>
        <v>8987077.5999999996</v>
      </c>
      <c r="H138" s="12">
        <v>9007933.1999999993</v>
      </c>
      <c r="I138" s="12">
        <v>9015709.5999999996</v>
      </c>
      <c r="J138" s="49"/>
      <c r="K138" s="42"/>
    </row>
    <row r="139" spans="1:11" ht="25.5" customHeight="1" x14ac:dyDescent="0.25">
      <c r="A139" s="49"/>
      <c r="B139" s="54"/>
      <c r="C139" s="50"/>
      <c r="D139" s="50"/>
      <c r="E139" s="3" t="s">
        <v>11</v>
      </c>
      <c r="F139" s="1" t="s">
        <v>9</v>
      </c>
      <c r="G139" s="12">
        <v>0</v>
      </c>
      <c r="H139" s="12">
        <v>0</v>
      </c>
      <c r="I139" s="12">
        <v>0</v>
      </c>
      <c r="J139" s="49"/>
    </row>
    <row r="140" spans="1:11" ht="46.5" customHeight="1" x14ac:dyDescent="0.25">
      <c r="A140" s="49" t="s">
        <v>133</v>
      </c>
      <c r="B140" s="54" t="s">
        <v>62</v>
      </c>
      <c r="C140" s="50">
        <v>44927</v>
      </c>
      <c r="D140" s="50">
        <v>45291</v>
      </c>
      <c r="E140" s="23" t="s">
        <v>6</v>
      </c>
      <c r="F140" s="24" t="s">
        <v>136</v>
      </c>
      <c r="G140" s="12">
        <f>SUM(G141:G143)</f>
        <v>879235.92</v>
      </c>
      <c r="H140" s="12">
        <f t="shared" ref="H140:I140" si="38">SUM(H141:H143)</f>
        <v>0</v>
      </c>
      <c r="I140" s="12">
        <f t="shared" si="38"/>
        <v>0</v>
      </c>
      <c r="J140" s="49" t="s">
        <v>134</v>
      </c>
    </row>
    <row r="141" spans="1:11" ht="46.5" customHeight="1" x14ac:dyDescent="0.25">
      <c r="A141" s="49"/>
      <c r="B141" s="54"/>
      <c r="C141" s="50"/>
      <c r="D141" s="50"/>
      <c r="E141" s="23" t="s">
        <v>8</v>
      </c>
      <c r="F141" s="24" t="s">
        <v>9</v>
      </c>
      <c r="G141" s="12">
        <v>0</v>
      </c>
      <c r="H141" s="12">
        <v>0</v>
      </c>
      <c r="I141" s="12">
        <v>0</v>
      </c>
      <c r="J141" s="49"/>
    </row>
    <row r="142" spans="1:11" ht="46.5" customHeight="1" x14ac:dyDescent="0.25">
      <c r="A142" s="49"/>
      <c r="B142" s="54"/>
      <c r="C142" s="50"/>
      <c r="D142" s="50"/>
      <c r="E142" s="23" t="s">
        <v>10</v>
      </c>
      <c r="F142" s="24" t="s">
        <v>9</v>
      </c>
      <c r="G142" s="12">
        <f>282324.24+596911.68</f>
        <v>879235.92</v>
      </c>
      <c r="H142" s="12">
        <v>0</v>
      </c>
      <c r="I142" s="12">
        <v>0</v>
      </c>
      <c r="J142" s="49"/>
      <c r="K142" s="42"/>
    </row>
    <row r="143" spans="1:11" ht="46.5" customHeight="1" x14ac:dyDescent="0.25">
      <c r="A143" s="49"/>
      <c r="B143" s="54"/>
      <c r="C143" s="50"/>
      <c r="D143" s="50"/>
      <c r="E143" s="23" t="s">
        <v>11</v>
      </c>
      <c r="F143" s="24" t="s">
        <v>9</v>
      </c>
      <c r="G143" s="12">
        <v>0</v>
      </c>
      <c r="H143" s="12">
        <v>0</v>
      </c>
      <c r="I143" s="12">
        <v>0</v>
      </c>
      <c r="J143" s="49"/>
    </row>
    <row r="144" spans="1:11" ht="55.5" customHeight="1" x14ac:dyDescent="0.25">
      <c r="A144" s="49" t="s">
        <v>137</v>
      </c>
      <c r="B144" s="54" t="s">
        <v>62</v>
      </c>
      <c r="C144" s="50">
        <v>44927</v>
      </c>
      <c r="D144" s="50">
        <v>45291</v>
      </c>
      <c r="E144" s="25" t="s">
        <v>6</v>
      </c>
      <c r="F144" s="26" t="s">
        <v>138</v>
      </c>
      <c r="G144" s="12">
        <f>SUM(G145:G147)</f>
        <v>242930.16</v>
      </c>
      <c r="H144" s="12">
        <f t="shared" ref="H144:I144" si="39">SUM(H145:H147)</f>
        <v>0</v>
      </c>
      <c r="I144" s="12">
        <f t="shared" si="39"/>
        <v>0</v>
      </c>
      <c r="J144" s="49" t="s">
        <v>134</v>
      </c>
    </row>
    <row r="145" spans="1:11" ht="55.5" customHeight="1" x14ac:dyDescent="0.25">
      <c r="A145" s="49"/>
      <c r="B145" s="54"/>
      <c r="C145" s="50"/>
      <c r="D145" s="50"/>
      <c r="E145" s="25" t="s">
        <v>8</v>
      </c>
      <c r="F145" s="26" t="s">
        <v>9</v>
      </c>
      <c r="G145" s="12">
        <v>0</v>
      </c>
      <c r="H145" s="12">
        <v>0</v>
      </c>
      <c r="I145" s="12">
        <v>0</v>
      </c>
      <c r="J145" s="49"/>
    </row>
    <row r="146" spans="1:11" ht="55.5" customHeight="1" x14ac:dyDescent="0.25">
      <c r="A146" s="49"/>
      <c r="B146" s="54"/>
      <c r="C146" s="50"/>
      <c r="D146" s="50"/>
      <c r="E146" s="25" t="s">
        <v>10</v>
      </c>
      <c r="F146" s="26" t="s">
        <v>9</v>
      </c>
      <c r="G146" s="12">
        <v>242930.16</v>
      </c>
      <c r="H146" s="12">
        <v>0</v>
      </c>
      <c r="I146" s="12">
        <v>0</v>
      </c>
      <c r="J146" s="49"/>
      <c r="K146" s="42"/>
    </row>
    <row r="147" spans="1:11" ht="55.5" customHeight="1" x14ac:dyDescent="0.25">
      <c r="A147" s="49"/>
      <c r="B147" s="54"/>
      <c r="C147" s="50"/>
      <c r="D147" s="50"/>
      <c r="E147" s="25" t="s">
        <v>11</v>
      </c>
      <c r="F147" s="26" t="s">
        <v>9</v>
      </c>
      <c r="G147" s="12">
        <v>0</v>
      </c>
      <c r="H147" s="12">
        <v>0</v>
      </c>
      <c r="I147" s="12">
        <v>0</v>
      </c>
      <c r="J147" s="49"/>
    </row>
    <row r="148" spans="1:11" ht="24.75" customHeight="1" x14ac:dyDescent="0.25">
      <c r="A148" s="49" t="s">
        <v>42</v>
      </c>
      <c r="B148" s="54" t="s">
        <v>62</v>
      </c>
      <c r="C148" s="50">
        <v>44927</v>
      </c>
      <c r="D148" s="50">
        <v>46022</v>
      </c>
      <c r="E148" s="3" t="s">
        <v>6</v>
      </c>
      <c r="F148" s="1" t="s">
        <v>125</v>
      </c>
      <c r="G148" s="12">
        <f>SUM(G149:G151)</f>
        <v>5263493.2799999993</v>
      </c>
      <c r="H148" s="12">
        <f t="shared" ref="H148" si="40">SUM(H149:H151)</f>
        <v>8506932.7200000007</v>
      </c>
      <c r="I148" s="12">
        <f t="shared" ref="I148" si="41">SUM(I149:I151)</f>
        <v>8498178.4800000004</v>
      </c>
      <c r="J148" s="49" t="s">
        <v>99</v>
      </c>
    </row>
    <row r="149" spans="1:11" ht="24.75" customHeight="1" x14ac:dyDescent="0.25">
      <c r="A149" s="49"/>
      <c r="B149" s="54"/>
      <c r="C149" s="50"/>
      <c r="D149" s="50"/>
      <c r="E149" s="3" t="s">
        <v>8</v>
      </c>
      <c r="F149" s="1" t="s">
        <v>9</v>
      </c>
      <c r="G149" s="12">
        <v>0</v>
      </c>
      <c r="H149" s="12">
        <v>0</v>
      </c>
      <c r="I149" s="12">
        <v>0</v>
      </c>
      <c r="J149" s="49"/>
    </row>
    <row r="150" spans="1:11" ht="24.75" customHeight="1" x14ac:dyDescent="0.25">
      <c r="A150" s="49"/>
      <c r="B150" s="54"/>
      <c r="C150" s="50"/>
      <c r="D150" s="50"/>
      <c r="E150" s="3" t="s">
        <v>10</v>
      </c>
      <c r="F150" s="1" t="s">
        <v>9</v>
      </c>
      <c r="G150" s="12">
        <f>8441275.92-3177782.64</f>
        <v>5263493.2799999993</v>
      </c>
      <c r="H150" s="12">
        <v>8506932.7200000007</v>
      </c>
      <c r="I150" s="12">
        <v>8498178.4800000004</v>
      </c>
      <c r="J150" s="49"/>
      <c r="K150" s="42"/>
    </row>
    <row r="151" spans="1:11" ht="24.75" customHeight="1" x14ac:dyDescent="0.25">
      <c r="A151" s="49"/>
      <c r="B151" s="54"/>
      <c r="C151" s="50"/>
      <c r="D151" s="50"/>
      <c r="E151" s="3" t="s">
        <v>11</v>
      </c>
      <c r="F151" s="1" t="s">
        <v>9</v>
      </c>
      <c r="G151" s="12">
        <v>0</v>
      </c>
      <c r="H151" s="12">
        <v>0</v>
      </c>
      <c r="I151" s="12">
        <v>0</v>
      </c>
      <c r="J151" s="49"/>
    </row>
    <row r="152" spans="1:11" ht="12" customHeight="1" x14ac:dyDescent="0.25">
      <c r="A152" s="55" t="s">
        <v>3</v>
      </c>
      <c r="B152" s="55"/>
      <c r="C152" s="55"/>
      <c r="D152" s="55"/>
      <c r="E152" s="55"/>
      <c r="F152" s="55"/>
      <c r="G152" s="55"/>
      <c r="H152" s="55"/>
      <c r="I152" s="55"/>
      <c r="J152" s="55"/>
    </row>
    <row r="153" spans="1:11" ht="26.25" customHeight="1" x14ac:dyDescent="0.25">
      <c r="A153" s="49" t="s">
        <v>29</v>
      </c>
      <c r="B153" s="54" t="s">
        <v>5</v>
      </c>
      <c r="C153" s="50">
        <v>44927</v>
      </c>
      <c r="D153" s="50">
        <v>46022</v>
      </c>
      <c r="E153" s="3" t="s">
        <v>6</v>
      </c>
      <c r="F153" s="1" t="s">
        <v>43</v>
      </c>
      <c r="G153" s="12">
        <f>SUM(G154:G156)</f>
        <v>60491302.429999992</v>
      </c>
      <c r="H153" s="12">
        <f t="shared" ref="H153" si="42">SUM(H154:H156)</f>
        <v>59872280</v>
      </c>
      <c r="I153" s="12">
        <f t="shared" ref="I153" si="43">SUM(I154:I156)</f>
        <v>58810660</v>
      </c>
      <c r="J153" s="49" t="s">
        <v>31</v>
      </c>
    </row>
    <row r="154" spans="1:11" ht="26.25" customHeight="1" x14ac:dyDescent="0.25">
      <c r="A154" s="49"/>
      <c r="B154" s="54"/>
      <c r="C154" s="50"/>
      <c r="D154" s="50"/>
      <c r="E154" s="3" t="s">
        <v>8</v>
      </c>
      <c r="F154" s="1" t="s">
        <v>9</v>
      </c>
      <c r="G154" s="12">
        <v>0</v>
      </c>
      <c r="H154" s="12">
        <v>0</v>
      </c>
      <c r="I154" s="12">
        <v>0</v>
      </c>
      <c r="J154" s="49"/>
    </row>
    <row r="155" spans="1:11" ht="26.25" customHeight="1" x14ac:dyDescent="0.25">
      <c r="A155" s="49"/>
      <c r="B155" s="54"/>
      <c r="C155" s="50"/>
      <c r="D155" s="50"/>
      <c r="E155" s="3" t="s">
        <v>10</v>
      </c>
      <c r="F155" s="1" t="s">
        <v>9</v>
      </c>
      <c r="G155" s="12">
        <v>0</v>
      </c>
      <c r="H155" s="12">
        <v>0</v>
      </c>
      <c r="I155" s="12">
        <v>0</v>
      </c>
      <c r="J155" s="49"/>
    </row>
    <row r="156" spans="1:11" ht="26.25" customHeight="1" x14ac:dyDescent="0.25">
      <c r="A156" s="49"/>
      <c r="B156" s="54"/>
      <c r="C156" s="50"/>
      <c r="D156" s="50"/>
      <c r="E156" s="3" t="s">
        <v>11</v>
      </c>
      <c r="F156" s="1" t="s">
        <v>9</v>
      </c>
      <c r="G156" s="12">
        <f>59556580-245155.68-5919.45-360800-39986.59-292100-36579.72+50000+19750-1348179.71+135000+123133.17+2960000+1329200-2055619.31-583890.88-242301.98+1078172.58+450000</f>
        <v>60491302.429999992</v>
      </c>
      <c r="H156" s="12">
        <v>59872280</v>
      </c>
      <c r="I156" s="12">
        <v>58810660</v>
      </c>
      <c r="J156" s="49"/>
      <c r="K156" s="42"/>
    </row>
    <row r="157" spans="1:11" ht="60" customHeight="1" x14ac:dyDescent="0.25">
      <c r="A157" s="49" t="s">
        <v>32</v>
      </c>
      <c r="B157" s="54" t="s">
        <v>5</v>
      </c>
      <c r="C157" s="50">
        <v>44927</v>
      </c>
      <c r="D157" s="50">
        <v>46022</v>
      </c>
      <c r="E157" s="3" t="s">
        <v>6</v>
      </c>
      <c r="F157" s="1" t="s">
        <v>44</v>
      </c>
      <c r="G157" s="12">
        <f>SUM(G158:G160)</f>
        <v>487752942.05000001</v>
      </c>
      <c r="H157" s="12">
        <f t="shared" ref="H157" si="44">SUM(H158:H160)</f>
        <v>469137456.71999997</v>
      </c>
      <c r="I157" s="12">
        <f t="shared" ref="I157" si="45">SUM(I158:I160)</f>
        <v>526025400.85999995</v>
      </c>
      <c r="J157" s="49" t="s">
        <v>100</v>
      </c>
    </row>
    <row r="158" spans="1:11" ht="60" customHeight="1" x14ac:dyDescent="0.25">
      <c r="A158" s="49"/>
      <c r="B158" s="54"/>
      <c r="C158" s="50"/>
      <c r="D158" s="50"/>
      <c r="E158" s="3" t="s">
        <v>8</v>
      </c>
      <c r="F158" s="1" t="s">
        <v>9</v>
      </c>
      <c r="G158" s="12">
        <v>0</v>
      </c>
      <c r="H158" s="12">
        <v>0</v>
      </c>
      <c r="I158" s="12">
        <v>0</v>
      </c>
      <c r="J158" s="49"/>
    </row>
    <row r="159" spans="1:11" ht="60" customHeight="1" x14ac:dyDescent="0.25">
      <c r="A159" s="49"/>
      <c r="B159" s="54"/>
      <c r="C159" s="50"/>
      <c r="D159" s="50"/>
      <c r="E159" s="3" t="s">
        <v>10</v>
      </c>
      <c r="F159" s="1" t="s">
        <v>9</v>
      </c>
      <c r="G159" s="12">
        <f>453695606.93+155735.12+33901600</f>
        <v>487752942.05000001</v>
      </c>
      <c r="H159" s="12">
        <f>442591757.52+26545699.2</f>
        <v>469137456.71999997</v>
      </c>
      <c r="I159" s="12">
        <f>444867328.28+81158072.58</f>
        <v>526025400.85999995</v>
      </c>
      <c r="J159" s="49"/>
      <c r="K159" s="42"/>
    </row>
    <row r="160" spans="1:11" ht="60" customHeight="1" x14ac:dyDescent="0.25">
      <c r="A160" s="49"/>
      <c r="B160" s="54"/>
      <c r="C160" s="50"/>
      <c r="D160" s="50"/>
      <c r="E160" s="3" t="s">
        <v>11</v>
      </c>
      <c r="F160" s="1" t="s">
        <v>9</v>
      </c>
      <c r="G160" s="12">
        <v>0</v>
      </c>
      <c r="H160" s="12">
        <v>0</v>
      </c>
      <c r="I160" s="12">
        <v>0</v>
      </c>
      <c r="J160" s="49"/>
    </row>
    <row r="161" spans="1:11" ht="57.75" customHeight="1" x14ac:dyDescent="0.25">
      <c r="A161" s="49" t="s">
        <v>32</v>
      </c>
      <c r="B161" s="54" t="s">
        <v>5</v>
      </c>
      <c r="C161" s="50">
        <v>44927</v>
      </c>
      <c r="D161" s="50">
        <v>46022</v>
      </c>
      <c r="E161" s="3" t="s">
        <v>6</v>
      </c>
      <c r="F161" s="1" t="s">
        <v>46</v>
      </c>
      <c r="G161" s="12">
        <f>SUM(G162:G164)</f>
        <v>10717912.809999999</v>
      </c>
      <c r="H161" s="12">
        <f t="shared" ref="H161" si="46">SUM(H162:H164)</f>
        <v>23782505.780000001</v>
      </c>
      <c r="I161" s="12">
        <f t="shared" ref="I161" si="47">SUM(I162:I164)</f>
        <v>24064111.460000001</v>
      </c>
      <c r="J161" s="49" t="s">
        <v>100</v>
      </c>
    </row>
    <row r="162" spans="1:11" ht="57.75" customHeight="1" x14ac:dyDescent="0.25">
      <c r="A162" s="49"/>
      <c r="B162" s="54"/>
      <c r="C162" s="50"/>
      <c r="D162" s="50"/>
      <c r="E162" s="3" t="s">
        <v>8</v>
      </c>
      <c r="F162" s="1" t="s">
        <v>9</v>
      </c>
      <c r="G162" s="12">
        <v>0</v>
      </c>
      <c r="H162" s="12">
        <v>0</v>
      </c>
      <c r="I162" s="12">
        <v>0</v>
      </c>
      <c r="J162" s="49"/>
    </row>
    <row r="163" spans="1:11" ht="57.75" customHeight="1" x14ac:dyDescent="0.25">
      <c r="A163" s="49"/>
      <c r="B163" s="54"/>
      <c r="C163" s="50"/>
      <c r="D163" s="50"/>
      <c r="E163" s="3" t="s">
        <v>10</v>
      </c>
      <c r="F163" s="1" t="s">
        <v>9</v>
      </c>
      <c r="G163" s="12">
        <f>24317912.81-13600000</f>
        <v>10717912.809999999</v>
      </c>
      <c r="H163" s="12">
        <v>23782505.780000001</v>
      </c>
      <c r="I163" s="12">
        <v>24064111.460000001</v>
      </c>
      <c r="J163" s="49"/>
      <c r="K163" s="42"/>
    </row>
    <row r="164" spans="1:11" ht="57.75" customHeight="1" x14ac:dyDescent="0.25">
      <c r="A164" s="49"/>
      <c r="B164" s="54"/>
      <c r="C164" s="50"/>
      <c r="D164" s="50"/>
      <c r="E164" s="3" t="s">
        <v>11</v>
      </c>
      <c r="F164" s="1" t="s">
        <v>9</v>
      </c>
      <c r="G164" s="12">
        <v>0</v>
      </c>
      <c r="H164" s="12">
        <v>0</v>
      </c>
      <c r="I164" s="12">
        <v>0</v>
      </c>
      <c r="J164" s="49"/>
    </row>
    <row r="165" spans="1:11" ht="26.25" customHeight="1" x14ac:dyDescent="0.25">
      <c r="A165" s="49" t="s">
        <v>211</v>
      </c>
      <c r="B165" s="49" t="s">
        <v>147</v>
      </c>
      <c r="C165" s="50">
        <v>44927</v>
      </c>
      <c r="D165" s="50">
        <v>45291</v>
      </c>
      <c r="E165" s="29" t="s">
        <v>6</v>
      </c>
      <c r="F165" s="30" t="s">
        <v>47</v>
      </c>
      <c r="G165" s="12">
        <f>SUM(G166:G168)</f>
        <v>1018238.1500000001</v>
      </c>
      <c r="H165" s="12">
        <f t="shared" ref="H165:I165" si="48">SUM(H166:H168)</f>
        <v>0</v>
      </c>
      <c r="I165" s="12">
        <f t="shared" si="48"/>
        <v>0</v>
      </c>
      <c r="J165" s="49" t="s">
        <v>141</v>
      </c>
    </row>
    <row r="166" spans="1:11" ht="26.25" customHeight="1" x14ac:dyDescent="0.25">
      <c r="A166" s="49"/>
      <c r="B166" s="49"/>
      <c r="C166" s="50"/>
      <c r="D166" s="50"/>
      <c r="E166" s="29" t="s">
        <v>8</v>
      </c>
      <c r="F166" s="30" t="s">
        <v>9</v>
      </c>
      <c r="G166" s="12">
        <v>0</v>
      </c>
      <c r="H166" s="12">
        <v>0</v>
      </c>
      <c r="I166" s="12">
        <v>0</v>
      </c>
      <c r="J166" s="49"/>
    </row>
    <row r="167" spans="1:11" ht="26.25" customHeight="1" x14ac:dyDescent="0.25">
      <c r="A167" s="49"/>
      <c r="B167" s="49"/>
      <c r="C167" s="50"/>
      <c r="D167" s="50"/>
      <c r="E167" s="29" t="s">
        <v>10</v>
      </c>
      <c r="F167" s="30" t="s">
        <v>9</v>
      </c>
      <c r="G167" s="12">
        <v>0</v>
      </c>
      <c r="H167" s="12">
        <v>0</v>
      </c>
      <c r="I167" s="12">
        <v>0</v>
      </c>
      <c r="J167" s="49"/>
    </row>
    <row r="168" spans="1:11" ht="26.25" customHeight="1" x14ac:dyDescent="0.25">
      <c r="A168" s="49"/>
      <c r="B168" s="49"/>
      <c r="C168" s="50"/>
      <c r="D168" s="50"/>
      <c r="E168" s="29" t="s">
        <v>11</v>
      </c>
      <c r="F168" s="30" t="s">
        <v>9</v>
      </c>
      <c r="G168" s="12">
        <f>562086.67+2817.92+429188.56+24145</f>
        <v>1018238.1500000001</v>
      </c>
      <c r="H168" s="12">
        <v>0</v>
      </c>
      <c r="I168" s="12">
        <v>0</v>
      </c>
      <c r="J168" s="49"/>
      <c r="K168" s="42"/>
    </row>
    <row r="169" spans="1:11" ht="20.25" customHeight="1" x14ac:dyDescent="0.25">
      <c r="A169" s="49" t="s">
        <v>129</v>
      </c>
      <c r="B169" s="49" t="s">
        <v>132</v>
      </c>
      <c r="C169" s="50">
        <v>44927</v>
      </c>
      <c r="D169" s="50">
        <v>45291</v>
      </c>
      <c r="E169" s="19" t="s">
        <v>6</v>
      </c>
      <c r="F169" s="20" t="s">
        <v>47</v>
      </c>
      <c r="G169" s="12">
        <f>SUM(G170:G172)</f>
        <v>39986.589999999997</v>
      </c>
      <c r="H169" s="12">
        <f t="shared" ref="H169:I169" si="49">SUM(H170:H172)</f>
        <v>0</v>
      </c>
      <c r="I169" s="12">
        <f t="shared" si="49"/>
        <v>0</v>
      </c>
      <c r="J169" s="49" t="s">
        <v>48</v>
      </c>
    </row>
    <row r="170" spans="1:11" ht="25.5" customHeight="1" x14ac:dyDescent="0.25">
      <c r="A170" s="49"/>
      <c r="B170" s="49"/>
      <c r="C170" s="50"/>
      <c r="D170" s="50"/>
      <c r="E170" s="19" t="s">
        <v>8</v>
      </c>
      <c r="F170" s="20" t="s">
        <v>9</v>
      </c>
      <c r="G170" s="12">
        <v>0</v>
      </c>
      <c r="H170" s="12">
        <v>0</v>
      </c>
      <c r="I170" s="12">
        <v>0</v>
      </c>
      <c r="J170" s="49"/>
    </row>
    <row r="171" spans="1:11" ht="25.5" customHeight="1" x14ac:dyDescent="0.25">
      <c r="A171" s="49"/>
      <c r="B171" s="49"/>
      <c r="C171" s="50"/>
      <c r="D171" s="50"/>
      <c r="E171" s="19" t="s">
        <v>10</v>
      </c>
      <c r="F171" s="20" t="s">
        <v>9</v>
      </c>
      <c r="G171" s="12">
        <v>0</v>
      </c>
      <c r="H171" s="12">
        <v>0</v>
      </c>
      <c r="I171" s="12">
        <v>0</v>
      </c>
      <c r="J171" s="49"/>
    </row>
    <row r="172" spans="1:11" ht="20.25" customHeight="1" x14ac:dyDescent="0.25">
      <c r="A172" s="49"/>
      <c r="B172" s="49"/>
      <c r="C172" s="50"/>
      <c r="D172" s="50"/>
      <c r="E172" s="19" t="s">
        <v>11</v>
      </c>
      <c r="F172" s="20" t="s">
        <v>9</v>
      </c>
      <c r="G172" s="12">
        <v>39986.589999999997</v>
      </c>
      <c r="H172" s="12">
        <v>0</v>
      </c>
      <c r="I172" s="12">
        <v>0</v>
      </c>
      <c r="J172" s="49"/>
    </row>
    <row r="173" spans="1:11" ht="26.25" customHeight="1" x14ac:dyDescent="0.25">
      <c r="A173" s="49" t="s">
        <v>148</v>
      </c>
      <c r="B173" s="49" t="s">
        <v>139</v>
      </c>
      <c r="C173" s="50">
        <v>44927</v>
      </c>
      <c r="D173" s="50">
        <v>45291</v>
      </c>
      <c r="E173" s="27" t="s">
        <v>6</v>
      </c>
      <c r="F173" s="28" t="s">
        <v>47</v>
      </c>
      <c r="G173" s="12">
        <f>SUM(G174:G176)</f>
        <v>733093.17999999993</v>
      </c>
      <c r="H173" s="12">
        <f t="shared" ref="H173:I173" si="50">SUM(H174:H176)</f>
        <v>0</v>
      </c>
      <c r="I173" s="12">
        <f t="shared" si="50"/>
        <v>0</v>
      </c>
      <c r="J173" s="49" t="s">
        <v>151</v>
      </c>
    </row>
    <row r="174" spans="1:11" ht="26.25" customHeight="1" x14ac:dyDescent="0.25">
      <c r="A174" s="49"/>
      <c r="B174" s="49"/>
      <c r="C174" s="50"/>
      <c r="D174" s="50"/>
      <c r="E174" s="27" t="s">
        <v>8</v>
      </c>
      <c r="F174" s="28" t="s">
        <v>9</v>
      </c>
      <c r="G174" s="12">
        <v>0</v>
      </c>
      <c r="H174" s="12">
        <v>0</v>
      </c>
      <c r="I174" s="12">
        <v>0</v>
      </c>
      <c r="J174" s="49"/>
    </row>
    <row r="175" spans="1:11" ht="26.25" customHeight="1" x14ac:dyDescent="0.25">
      <c r="A175" s="49"/>
      <c r="B175" s="49"/>
      <c r="C175" s="50"/>
      <c r="D175" s="50"/>
      <c r="E175" s="27" t="s">
        <v>10</v>
      </c>
      <c r="F175" s="28" t="s">
        <v>9</v>
      </c>
      <c r="G175" s="12">
        <v>0</v>
      </c>
      <c r="H175" s="12">
        <v>0</v>
      </c>
      <c r="I175" s="12">
        <v>0</v>
      </c>
      <c r="J175" s="49"/>
    </row>
    <row r="176" spans="1:11" ht="26.25" customHeight="1" x14ac:dyDescent="0.25">
      <c r="A176" s="49"/>
      <c r="B176" s="49"/>
      <c r="C176" s="50"/>
      <c r="D176" s="50"/>
      <c r="E176" s="27" t="s">
        <v>11</v>
      </c>
      <c r="F176" s="28" t="s">
        <v>9</v>
      </c>
      <c r="G176" s="12">
        <f>292100+404413.46+36579.72</f>
        <v>733093.17999999993</v>
      </c>
      <c r="H176" s="12">
        <v>0</v>
      </c>
      <c r="I176" s="12">
        <v>0</v>
      </c>
      <c r="J176" s="49"/>
    </row>
    <row r="177" spans="1:10" ht="26.25" customHeight="1" x14ac:dyDescent="0.25">
      <c r="A177" s="49" t="s">
        <v>149</v>
      </c>
      <c r="B177" s="49" t="s">
        <v>150</v>
      </c>
      <c r="C177" s="50">
        <v>44927</v>
      </c>
      <c r="D177" s="50">
        <v>45291</v>
      </c>
      <c r="E177" s="29" t="s">
        <v>6</v>
      </c>
      <c r="F177" s="30" t="s">
        <v>47</v>
      </c>
      <c r="G177" s="12">
        <f>SUM(G178:G180)</f>
        <v>577458.61</v>
      </c>
      <c r="H177" s="12">
        <f t="shared" ref="H177:I177" si="51">SUM(H178:H180)</f>
        <v>0</v>
      </c>
      <c r="I177" s="12">
        <f t="shared" si="51"/>
        <v>0</v>
      </c>
      <c r="J177" s="49" t="s">
        <v>141</v>
      </c>
    </row>
    <row r="178" spans="1:10" ht="26.25" customHeight="1" x14ac:dyDescent="0.25">
      <c r="A178" s="49"/>
      <c r="B178" s="49"/>
      <c r="C178" s="50"/>
      <c r="D178" s="50"/>
      <c r="E178" s="29" t="s">
        <v>8</v>
      </c>
      <c r="F178" s="30" t="s">
        <v>9</v>
      </c>
      <c r="G178" s="12">
        <v>0</v>
      </c>
      <c r="H178" s="12">
        <v>0</v>
      </c>
      <c r="I178" s="12">
        <v>0</v>
      </c>
      <c r="J178" s="49"/>
    </row>
    <row r="179" spans="1:10" ht="26.25" customHeight="1" x14ac:dyDescent="0.25">
      <c r="A179" s="49"/>
      <c r="B179" s="49"/>
      <c r="C179" s="50"/>
      <c r="D179" s="50"/>
      <c r="E179" s="29" t="s">
        <v>10</v>
      </c>
      <c r="F179" s="30" t="s">
        <v>9</v>
      </c>
      <c r="G179" s="12">
        <v>0</v>
      </c>
      <c r="H179" s="12">
        <v>0</v>
      </c>
      <c r="I179" s="12">
        <v>0</v>
      </c>
      <c r="J179" s="49"/>
    </row>
    <row r="180" spans="1:10" ht="26.25" customHeight="1" x14ac:dyDescent="0.25">
      <c r="A180" s="49"/>
      <c r="B180" s="49"/>
      <c r="C180" s="50"/>
      <c r="D180" s="50"/>
      <c r="E180" s="29" t="s">
        <v>11</v>
      </c>
      <c r="F180" s="30" t="s">
        <v>9</v>
      </c>
      <c r="G180" s="12">
        <v>577458.61</v>
      </c>
      <c r="H180" s="12">
        <v>0</v>
      </c>
      <c r="I180" s="12">
        <v>0</v>
      </c>
      <c r="J180" s="49"/>
    </row>
    <row r="181" spans="1:10" ht="22.5" customHeight="1" x14ac:dyDescent="0.25">
      <c r="A181" s="49" t="s">
        <v>169</v>
      </c>
      <c r="B181" s="49" t="s">
        <v>152</v>
      </c>
      <c r="C181" s="50">
        <v>44927</v>
      </c>
      <c r="D181" s="50">
        <v>45291</v>
      </c>
      <c r="E181" s="29" t="s">
        <v>6</v>
      </c>
      <c r="F181" s="30" t="s">
        <v>47</v>
      </c>
      <c r="G181" s="12">
        <f>SUM(G182:G184)</f>
        <v>305084.51999999996</v>
      </c>
      <c r="H181" s="12">
        <f t="shared" ref="H181:I181" si="52">SUM(H182:H184)</f>
        <v>0</v>
      </c>
      <c r="I181" s="12">
        <f t="shared" si="52"/>
        <v>0</v>
      </c>
      <c r="J181" s="49" t="s">
        <v>141</v>
      </c>
    </row>
    <row r="182" spans="1:10" ht="24.75" customHeight="1" x14ac:dyDescent="0.25">
      <c r="A182" s="49"/>
      <c r="B182" s="49"/>
      <c r="C182" s="50"/>
      <c r="D182" s="50"/>
      <c r="E182" s="29" t="s">
        <v>8</v>
      </c>
      <c r="F182" s="30" t="s">
        <v>9</v>
      </c>
      <c r="G182" s="12">
        <v>0</v>
      </c>
      <c r="H182" s="12">
        <v>0</v>
      </c>
      <c r="I182" s="12">
        <v>0</v>
      </c>
      <c r="J182" s="49"/>
    </row>
    <row r="183" spans="1:10" ht="24" customHeight="1" x14ac:dyDescent="0.25">
      <c r="A183" s="49"/>
      <c r="B183" s="49"/>
      <c r="C183" s="50"/>
      <c r="D183" s="50"/>
      <c r="E183" s="29" t="s">
        <v>10</v>
      </c>
      <c r="F183" s="30" t="s">
        <v>9</v>
      </c>
      <c r="G183" s="12">
        <v>0</v>
      </c>
      <c r="H183" s="12">
        <v>0</v>
      </c>
      <c r="I183" s="12">
        <v>0</v>
      </c>
      <c r="J183" s="49"/>
    </row>
    <row r="184" spans="1:10" ht="22.5" customHeight="1" x14ac:dyDescent="0.25">
      <c r="A184" s="49"/>
      <c r="B184" s="49"/>
      <c r="C184" s="50"/>
      <c r="D184" s="50"/>
      <c r="E184" s="29" t="s">
        <v>11</v>
      </c>
      <c r="F184" s="30" t="s">
        <v>9</v>
      </c>
      <c r="G184" s="12">
        <f>199352.72+53218.62+70000-17486.82</f>
        <v>305084.51999999996</v>
      </c>
      <c r="H184" s="12">
        <v>0</v>
      </c>
      <c r="I184" s="12">
        <v>0</v>
      </c>
      <c r="J184" s="49"/>
    </row>
    <row r="185" spans="1:10" ht="22.5" customHeight="1" x14ac:dyDescent="0.25">
      <c r="A185" s="49" t="s">
        <v>212</v>
      </c>
      <c r="B185" s="49" t="s">
        <v>213</v>
      </c>
      <c r="C185" s="50">
        <v>44927</v>
      </c>
      <c r="D185" s="50">
        <v>45291</v>
      </c>
      <c r="E185" s="47" t="s">
        <v>6</v>
      </c>
      <c r="F185" s="48" t="s">
        <v>47</v>
      </c>
      <c r="G185" s="12">
        <f>SUM(G186:G188)</f>
        <v>50000</v>
      </c>
      <c r="H185" s="12">
        <f t="shared" ref="H185:I185" si="53">SUM(H186:H188)</f>
        <v>0</v>
      </c>
      <c r="I185" s="12">
        <f t="shared" si="53"/>
        <v>0</v>
      </c>
      <c r="J185" s="51" t="s">
        <v>214</v>
      </c>
    </row>
    <row r="186" spans="1:10" ht="22.5" customHeight="1" x14ac:dyDescent="0.25">
      <c r="A186" s="49"/>
      <c r="B186" s="49"/>
      <c r="C186" s="50"/>
      <c r="D186" s="50"/>
      <c r="E186" s="47" t="s">
        <v>8</v>
      </c>
      <c r="F186" s="48" t="s">
        <v>9</v>
      </c>
      <c r="G186" s="12">
        <v>0</v>
      </c>
      <c r="H186" s="12">
        <v>0</v>
      </c>
      <c r="I186" s="12">
        <v>0</v>
      </c>
      <c r="J186" s="52"/>
    </row>
    <row r="187" spans="1:10" ht="22.5" customHeight="1" x14ac:dyDescent="0.25">
      <c r="A187" s="49"/>
      <c r="B187" s="49"/>
      <c r="C187" s="50"/>
      <c r="D187" s="50"/>
      <c r="E187" s="47" t="s">
        <v>10</v>
      </c>
      <c r="F187" s="48" t="s">
        <v>9</v>
      </c>
      <c r="G187" s="12">
        <v>0</v>
      </c>
      <c r="H187" s="12">
        <v>0</v>
      </c>
      <c r="I187" s="12">
        <v>0</v>
      </c>
      <c r="J187" s="52"/>
    </row>
    <row r="188" spans="1:10" ht="22.5" customHeight="1" x14ac:dyDescent="0.25">
      <c r="A188" s="49"/>
      <c r="B188" s="49"/>
      <c r="C188" s="50"/>
      <c r="D188" s="50"/>
      <c r="E188" s="47" t="s">
        <v>11</v>
      </c>
      <c r="F188" s="48" t="s">
        <v>9</v>
      </c>
      <c r="G188" s="12">
        <v>50000</v>
      </c>
      <c r="H188" s="12">
        <v>0</v>
      </c>
      <c r="I188" s="12">
        <v>0</v>
      </c>
      <c r="J188" s="53"/>
    </row>
    <row r="189" spans="1:10" ht="22.5" customHeight="1" x14ac:dyDescent="0.25">
      <c r="A189" s="49" t="s">
        <v>215</v>
      </c>
      <c r="B189" s="49" t="s">
        <v>162</v>
      </c>
      <c r="C189" s="50">
        <v>44927</v>
      </c>
      <c r="D189" s="50">
        <v>45291</v>
      </c>
      <c r="E189" s="32" t="s">
        <v>6</v>
      </c>
      <c r="F189" s="33" t="s">
        <v>47</v>
      </c>
      <c r="G189" s="12">
        <f>SUM(G190:G192)</f>
        <v>1637199.97</v>
      </c>
      <c r="H189" s="12">
        <f t="shared" ref="H189:I189" si="54">SUM(H190:H192)</f>
        <v>0</v>
      </c>
      <c r="I189" s="12">
        <f t="shared" si="54"/>
        <v>0</v>
      </c>
      <c r="J189" s="49" t="s">
        <v>141</v>
      </c>
    </row>
    <row r="190" spans="1:10" ht="22.5" customHeight="1" x14ac:dyDescent="0.25">
      <c r="A190" s="49"/>
      <c r="B190" s="49"/>
      <c r="C190" s="50"/>
      <c r="D190" s="50"/>
      <c r="E190" s="32" t="s">
        <v>8</v>
      </c>
      <c r="F190" s="33" t="s">
        <v>9</v>
      </c>
      <c r="G190" s="12">
        <v>0</v>
      </c>
      <c r="H190" s="12">
        <v>0</v>
      </c>
      <c r="I190" s="12">
        <v>0</v>
      </c>
      <c r="J190" s="49"/>
    </row>
    <row r="191" spans="1:10" ht="22.5" customHeight="1" x14ac:dyDescent="0.25">
      <c r="A191" s="49"/>
      <c r="B191" s="49"/>
      <c r="C191" s="50"/>
      <c r="D191" s="50"/>
      <c r="E191" s="32" t="s">
        <v>10</v>
      </c>
      <c r="F191" s="33" t="s">
        <v>9</v>
      </c>
      <c r="G191" s="12">
        <v>0</v>
      </c>
      <c r="H191" s="12">
        <v>0</v>
      </c>
      <c r="I191" s="12">
        <v>0</v>
      </c>
      <c r="J191" s="49"/>
    </row>
    <row r="192" spans="1:10" ht="22.5" customHeight="1" x14ac:dyDescent="0.25">
      <c r="A192" s="49"/>
      <c r="B192" s="49"/>
      <c r="C192" s="50"/>
      <c r="D192" s="50"/>
      <c r="E192" s="32" t="s">
        <v>11</v>
      </c>
      <c r="F192" s="33" t="s">
        <v>9</v>
      </c>
      <c r="G192" s="12">
        <f>1348179.71+21654.78+267365.48</f>
        <v>1637199.97</v>
      </c>
      <c r="H192" s="12">
        <v>0</v>
      </c>
      <c r="I192" s="12">
        <v>0</v>
      </c>
      <c r="J192" s="49"/>
    </row>
    <row r="193" spans="1:10" ht="22.5" customHeight="1" x14ac:dyDescent="0.25">
      <c r="A193" s="49" t="s">
        <v>175</v>
      </c>
      <c r="B193" s="49" t="s">
        <v>176</v>
      </c>
      <c r="C193" s="50">
        <v>44927</v>
      </c>
      <c r="D193" s="50">
        <v>45291</v>
      </c>
      <c r="E193" s="40" t="s">
        <v>6</v>
      </c>
      <c r="F193" s="41" t="s">
        <v>47</v>
      </c>
      <c r="G193" s="12">
        <f>SUM(G194:G196)</f>
        <v>876192.86</v>
      </c>
      <c r="H193" s="12">
        <f t="shared" ref="H193:I193" si="55">SUM(H194:H196)</f>
        <v>0</v>
      </c>
      <c r="I193" s="12">
        <f t="shared" si="55"/>
        <v>0</v>
      </c>
      <c r="J193" s="49" t="s">
        <v>141</v>
      </c>
    </row>
    <row r="194" spans="1:10" ht="22.5" customHeight="1" x14ac:dyDescent="0.25">
      <c r="A194" s="49"/>
      <c r="B194" s="49"/>
      <c r="C194" s="50"/>
      <c r="D194" s="50"/>
      <c r="E194" s="40" t="s">
        <v>8</v>
      </c>
      <c r="F194" s="41" t="s">
        <v>9</v>
      </c>
      <c r="G194" s="12">
        <v>0</v>
      </c>
      <c r="H194" s="12">
        <v>0</v>
      </c>
      <c r="I194" s="12">
        <v>0</v>
      </c>
      <c r="J194" s="49"/>
    </row>
    <row r="195" spans="1:10" ht="22.5" customHeight="1" x14ac:dyDescent="0.25">
      <c r="A195" s="49"/>
      <c r="B195" s="49"/>
      <c r="C195" s="50"/>
      <c r="D195" s="50"/>
      <c r="E195" s="40" t="s">
        <v>10</v>
      </c>
      <c r="F195" s="41" t="s">
        <v>9</v>
      </c>
      <c r="G195" s="12">
        <v>0</v>
      </c>
      <c r="H195" s="12">
        <v>0</v>
      </c>
      <c r="I195" s="12">
        <v>0</v>
      </c>
      <c r="J195" s="49"/>
    </row>
    <row r="196" spans="1:10" ht="22.5" customHeight="1" x14ac:dyDescent="0.25">
      <c r="A196" s="49"/>
      <c r="B196" s="49"/>
      <c r="C196" s="50"/>
      <c r="D196" s="50"/>
      <c r="E196" s="40" t="s">
        <v>11</v>
      </c>
      <c r="F196" s="41" t="s">
        <v>9</v>
      </c>
      <c r="G196" s="12">
        <f>583890.88+242301.98+50000</f>
        <v>876192.86</v>
      </c>
      <c r="H196" s="12">
        <v>0</v>
      </c>
      <c r="I196" s="12">
        <v>0</v>
      </c>
      <c r="J196" s="49"/>
    </row>
    <row r="197" spans="1:10" ht="33.75" customHeight="1" x14ac:dyDescent="0.25">
      <c r="A197" s="49" t="s">
        <v>216</v>
      </c>
      <c r="B197" s="49" t="s">
        <v>153</v>
      </c>
      <c r="C197" s="50">
        <v>44927</v>
      </c>
      <c r="D197" s="50">
        <v>45291</v>
      </c>
      <c r="E197" s="29" t="s">
        <v>6</v>
      </c>
      <c r="F197" s="30" t="s">
        <v>47</v>
      </c>
      <c r="G197" s="12">
        <f>SUM(G198:G200)</f>
        <v>704014.75</v>
      </c>
      <c r="H197" s="12">
        <f t="shared" ref="H197:I197" si="56">SUM(H198:H200)</f>
        <v>0</v>
      </c>
      <c r="I197" s="12">
        <f t="shared" si="56"/>
        <v>0</v>
      </c>
      <c r="J197" s="49" t="s">
        <v>151</v>
      </c>
    </row>
    <row r="198" spans="1:10" ht="33.75" customHeight="1" x14ac:dyDescent="0.25">
      <c r="A198" s="49"/>
      <c r="B198" s="49"/>
      <c r="C198" s="50"/>
      <c r="D198" s="50"/>
      <c r="E198" s="29" t="s">
        <v>8</v>
      </c>
      <c r="F198" s="30" t="s">
        <v>9</v>
      </c>
      <c r="G198" s="12">
        <v>0</v>
      </c>
      <c r="H198" s="12">
        <v>0</v>
      </c>
      <c r="I198" s="12">
        <v>0</v>
      </c>
      <c r="J198" s="49"/>
    </row>
    <row r="199" spans="1:10" ht="33.75" customHeight="1" x14ac:dyDescent="0.25">
      <c r="A199" s="49"/>
      <c r="B199" s="49"/>
      <c r="C199" s="50"/>
      <c r="D199" s="50"/>
      <c r="E199" s="29" t="s">
        <v>10</v>
      </c>
      <c r="F199" s="30" t="s">
        <v>9</v>
      </c>
      <c r="G199" s="12">
        <v>0</v>
      </c>
      <c r="H199" s="12">
        <v>0</v>
      </c>
      <c r="I199" s="12">
        <v>0</v>
      </c>
      <c r="J199" s="49"/>
    </row>
    <row r="200" spans="1:10" ht="33.75" customHeight="1" x14ac:dyDescent="0.25">
      <c r="A200" s="49"/>
      <c r="B200" s="49"/>
      <c r="C200" s="50"/>
      <c r="D200" s="50"/>
      <c r="E200" s="29" t="s">
        <v>11</v>
      </c>
      <c r="F200" s="30" t="s">
        <v>9</v>
      </c>
      <c r="G200" s="12">
        <f>312555.68+33500+287959.07+70000</f>
        <v>704014.75</v>
      </c>
      <c r="H200" s="12">
        <v>0</v>
      </c>
      <c r="I200" s="12">
        <v>0</v>
      </c>
      <c r="J200" s="49"/>
    </row>
    <row r="201" spans="1:10" ht="21" customHeight="1" x14ac:dyDescent="0.25">
      <c r="A201" s="49" t="s">
        <v>217</v>
      </c>
      <c r="B201" s="49" t="s">
        <v>203</v>
      </c>
      <c r="C201" s="50">
        <v>44927</v>
      </c>
      <c r="D201" s="50">
        <v>45291</v>
      </c>
      <c r="E201" s="47" t="s">
        <v>6</v>
      </c>
      <c r="F201" s="48" t="s">
        <v>47</v>
      </c>
      <c r="G201" s="12">
        <f>SUM(G202:G204)</f>
        <v>120000</v>
      </c>
      <c r="H201" s="12">
        <f t="shared" ref="H201:I201" si="57">SUM(H202:H204)</f>
        <v>0</v>
      </c>
      <c r="I201" s="12">
        <f t="shared" si="57"/>
        <v>0</v>
      </c>
      <c r="J201" s="49" t="s">
        <v>48</v>
      </c>
    </row>
    <row r="202" spans="1:10" ht="33.75" customHeight="1" x14ac:dyDescent="0.25">
      <c r="A202" s="49"/>
      <c r="B202" s="49"/>
      <c r="C202" s="50"/>
      <c r="D202" s="50"/>
      <c r="E202" s="47" t="s">
        <v>8</v>
      </c>
      <c r="F202" s="48" t="s">
        <v>9</v>
      </c>
      <c r="G202" s="12">
        <v>0</v>
      </c>
      <c r="H202" s="12">
        <v>0</v>
      </c>
      <c r="I202" s="12">
        <v>0</v>
      </c>
      <c r="J202" s="49"/>
    </row>
    <row r="203" spans="1:10" ht="33.75" customHeight="1" x14ac:dyDescent="0.25">
      <c r="A203" s="49"/>
      <c r="B203" s="49"/>
      <c r="C203" s="50"/>
      <c r="D203" s="50"/>
      <c r="E203" s="47" t="s">
        <v>10</v>
      </c>
      <c r="F203" s="48" t="s">
        <v>9</v>
      </c>
      <c r="G203" s="12">
        <v>0</v>
      </c>
      <c r="H203" s="12">
        <v>0</v>
      </c>
      <c r="I203" s="12">
        <v>0</v>
      </c>
      <c r="J203" s="49"/>
    </row>
    <row r="204" spans="1:10" ht="17.25" customHeight="1" x14ac:dyDescent="0.25">
      <c r="A204" s="49"/>
      <c r="B204" s="49"/>
      <c r="C204" s="50"/>
      <c r="D204" s="50"/>
      <c r="E204" s="47" t="s">
        <v>11</v>
      </c>
      <c r="F204" s="48" t="s">
        <v>9</v>
      </c>
      <c r="G204" s="12">
        <f>90000+30000</f>
        <v>120000</v>
      </c>
      <c r="H204" s="12">
        <v>0</v>
      </c>
      <c r="I204" s="12">
        <v>0</v>
      </c>
      <c r="J204" s="49"/>
    </row>
    <row r="205" spans="1:10" ht="27" customHeight="1" x14ac:dyDescent="0.25">
      <c r="A205" s="49" t="s">
        <v>218</v>
      </c>
      <c r="B205" s="49" t="s">
        <v>205</v>
      </c>
      <c r="C205" s="50">
        <v>44927</v>
      </c>
      <c r="D205" s="50">
        <v>45291</v>
      </c>
      <c r="E205" s="47" t="s">
        <v>6</v>
      </c>
      <c r="F205" s="48" t="s">
        <v>47</v>
      </c>
      <c r="G205" s="12">
        <f>SUM(G206:G208)</f>
        <v>156920</v>
      </c>
      <c r="H205" s="12">
        <f t="shared" ref="H205:I205" si="58">SUM(H206:H208)</f>
        <v>0</v>
      </c>
      <c r="I205" s="12">
        <f t="shared" si="58"/>
        <v>0</v>
      </c>
      <c r="J205" s="49" t="s">
        <v>206</v>
      </c>
    </row>
    <row r="206" spans="1:10" ht="27" customHeight="1" x14ac:dyDescent="0.25">
      <c r="A206" s="49"/>
      <c r="B206" s="49"/>
      <c r="C206" s="50"/>
      <c r="D206" s="50"/>
      <c r="E206" s="47" t="s">
        <v>8</v>
      </c>
      <c r="F206" s="48" t="s">
        <v>9</v>
      </c>
      <c r="G206" s="12">
        <v>0</v>
      </c>
      <c r="H206" s="12">
        <v>0</v>
      </c>
      <c r="I206" s="12">
        <v>0</v>
      </c>
      <c r="J206" s="49"/>
    </row>
    <row r="207" spans="1:10" ht="27" customHeight="1" x14ac:dyDescent="0.25">
      <c r="A207" s="49"/>
      <c r="B207" s="49"/>
      <c r="C207" s="50"/>
      <c r="D207" s="50"/>
      <c r="E207" s="47" t="s">
        <v>10</v>
      </c>
      <c r="F207" s="48" t="s">
        <v>9</v>
      </c>
      <c r="G207" s="12">
        <v>0</v>
      </c>
      <c r="H207" s="12">
        <v>0</v>
      </c>
      <c r="I207" s="12">
        <v>0</v>
      </c>
      <c r="J207" s="49"/>
    </row>
    <row r="208" spans="1:10" ht="27" customHeight="1" x14ac:dyDescent="0.25">
      <c r="A208" s="49"/>
      <c r="B208" s="49"/>
      <c r="C208" s="50"/>
      <c r="D208" s="50"/>
      <c r="E208" s="47" t="s">
        <v>11</v>
      </c>
      <c r="F208" s="48" t="s">
        <v>9</v>
      </c>
      <c r="G208" s="12">
        <v>156920</v>
      </c>
      <c r="H208" s="12">
        <v>0</v>
      </c>
      <c r="I208" s="12">
        <v>0</v>
      </c>
      <c r="J208" s="49"/>
    </row>
    <row r="209" spans="1:10" ht="27" customHeight="1" x14ac:dyDescent="0.25">
      <c r="A209" s="49" t="s">
        <v>219</v>
      </c>
      <c r="B209" s="49" t="s">
        <v>154</v>
      </c>
      <c r="C209" s="50">
        <v>44927</v>
      </c>
      <c r="D209" s="50">
        <v>45291</v>
      </c>
      <c r="E209" s="29" t="s">
        <v>6</v>
      </c>
      <c r="F209" s="30" t="s">
        <v>47</v>
      </c>
      <c r="G209" s="12">
        <f>SUM(G210:G212)</f>
        <v>339049.48</v>
      </c>
      <c r="H209" s="12">
        <f t="shared" ref="H209:I209" si="59">SUM(H210:H212)</f>
        <v>0</v>
      </c>
      <c r="I209" s="12">
        <f t="shared" si="59"/>
        <v>0</v>
      </c>
      <c r="J209" s="49" t="s">
        <v>151</v>
      </c>
    </row>
    <row r="210" spans="1:10" ht="27" customHeight="1" x14ac:dyDescent="0.25">
      <c r="A210" s="49"/>
      <c r="B210" s="49"/>
      <c r="C210" s="50"/>
      <c r="D210" s="50"/>
      <c r="E210" s="29" t="s">
        <v>8</v>
      </c>
      <c r="F210" s="30" t="s">
        <v>9</v>
      </c>
      <c r="G210" s="12">
        <v>0</v>
      </c>
      <c r="H210" s="12">
        <v>0</v>
      </c>
      <c r="I210" s="12">
        <v>0</v>
      </c>
      <c r="J210" s="49"/>
    </row>
    <row r="211" spans="1:10" ht="27" customHeight="1" x14ac:dyDescent="0.25">
      <c r="A211" s="49"/>
      <c r="B211" s="49"/>
      <c r="C211" s="50"/>
      <c r="D211" s="50"/>
      <c r="E211" s="29" t="s">
        <v>10</v>
      </c>
      <c r="F211" s="30" t="s">
        <v>9</v>
      </c>
      <c r="G211" s="12">
        <v>0</v>
      </c>
      <c r="H211" s="12">
        <v>0</v>
      </c>
      <c r="I211" s="12">
        <v>0</v>
      </c>
      <c r="J211" s="49"/>
    </row>
    <row r="212" spans="1:10" ht="27" customHeight="1" x14ac:dyDescent="0.25">
      <c r="A212" s="49"/>
      <c r="B212" s="49"/>
      <c r="C212" s="50"/>
      <c r="D212" s="50"/>
      <c r="E212" s="29" t="s">
        <v>11</v>
      </c>
      <c r="F212" s="30" t="s">
        <v>9</v>
      </c>
      <c r="G212" s="12">
        <f>195501.56+84084.32+22530.26+36933.34</f>
        <v>339049.48</v>
      </c>
      <c r="H212" s="12">
        <v>0</v>
      </c>
      <c r="I212" s="12">
        <v>0</v>
      </c>
      <c r="J212" s="49"/>
    </row>
    <row r="213" spans="1:10" ht="27" customHeight="1" x14ac:dyDescent="0.25">
      <c r="A213" s="49" t="s">
        <v>220</v>
      </c>
      <c r="B213" s="49" t="s">
        <v>221</v>
      </c>
      <c r="C213" s="50">
        <v>44927</v>
      </c>
      <c r="D213" s="50">
        <v>45291</v>
      </c>
      <c r="E213" s="47" t="s">
        <v>6</v>
      </c>
      <c r="F213" s="48" t="s">
        <v>47</v>
      </c>
      <c r="G213" s="12">
        <f>SUM(G214:G216)</f>
        <v>228696.94</v>
      </c>
      <c r="H213" s="12">
        <f t="shared" ref="H213:I213" si="60">SUM(H214:H216)</f>
        <v>0</v>
      </c>
      <c r="I213" s="12">
        <f t="shared" si="60"/>
        <v>0</v>
      </c>
      <c r="J213" s="49" t="s">
        <v>151</v>
      </c>
    </row>
    <row r="214" spans="1:10" ht="27" customHeight="1" x14ac:dyDescent="0.25">
      <c r="A214" s="49"/>
      <c r="B214" s="49"/>
      <c r="C214" s="50"/>
      <c r="D214" s="50"/>
      <c r="E214" s="47" t="s">
        <v>8</v>
      </c>
      <c r="F214" s="48" t="s">
        <v>9</v>
      </c>
      <c r="G214" s="12">
        <v>0</v>
      </c>
      <c r="H214" s="12">
        <v>0</v>
      </c>
      <c r="I214" s="12">
        <v>0</v>
      </c>
      <c r="J214" s="49"/>
    </row>
    <row r="215" spans="1:10" ht="27" customHeight="1" x14ac:dyDescent="0.25">
      <c r="A215" s="49"/>
      <c r="B215" s="49"/>
      <c r="C215" s="50"/>
      <c r="D215" s="50"/>
      <c r="E215" s="47" t="s">
        <v>10</v>
      </c>
      <c r="F215" s="48" t="s">
        <v>9</v>
      </c>
      <c r="G215" s="12">
        <v>0</v>
      </c>
      <c r="H215" s="12">
        <v>0</v>
      </c>
      <c r="I215" s="12">
        <v>0</v>
      </c>
      <c r="J215" s="49"/>
    </row>
    <row r="216" spans="1:10" ht="27" customHeight="1" x14ac:dyDescent="0.25">
      <c r="A216" s="49"/>
      <c r="B216" s="49"/>
      <c r="C216" s="50"/>
      <c r="D216" s="50"/>
      <c r="E216" s="47" t="s">
        <v>11</v>
      </c>
      <c r="F216" s="48" t="s">
        <v>9</v>
      </c>
      <c r="G216" s="12">
        <f>78696.94+150000</f>
        <v>228696.94</v>
      </c>
      <c r="H216" s="12">
        <v>0</v>
      </c>
      <c r="I216" s="12">
        <v>0</v>
      </c>
      <c r="J216" s="49"/>
    </row>
    <row r="217" spans="1:10" ht="50.25" customHeight="1" x14ac:dyDescent="0.25">
      <c r="A217" s="49" t="s">
        <v>222</v>
      </c>
      <c r="B217" s="49" t="s">
        <v>60</v>
      </c>
      <c r="C217" s="50">
        <v>44927</v>
      </c>
      <c r="D217" s="50">
        <v>45291</v>
      </c>
      <c r="E217" s="29" t="s">
        <v>6</v>
      </c>
      <c r="F217" s="30" t="s">
        <v>47</v>
      </c>
      <c r="G217" s="12">
        <f>SUM(G218:G220)</f>
        <v>3419539.0100000002</v>
      </c>
      <c r="H217" s="12">
        <f t="shared" ref="H217:I217" si="61">SUM(H218:H220)</f>
        <v>0</v>
      </c>
      <c r="I217" s="12">
        <f t="shared" si="61"/>
        <v>0</v>
      </c>
      <c r="J217" s="49" t="s">
        <v>36</v>
      </c>
    </row>
    <row r="218" spans="1:10" ht="50.25" customHeight="1" x14ac:dyDescent="0.25">
      <c r="A218" s="49"/>
      <c r="B218" s="49"/>
      <c r="C218" s="50"/>
      <c r="D218" s="50"/>
      <c r="E218" s="29" t="s">
        <v>8</v>
      </c>
      <c r="F218" s="30" t="s">
        <v>9</v>
      </c>
      <c r="G218" s="12">
        <v>0</v>
      </c>
      <c r="H218" s="12">
        <v>0</v>
      </c>
      <c r="I218" s="12">
        <v>0</v>
      </c>
      <c r="J218" s="49"/>
    </row>
    <row r="219" spans="1:10" ht="50.25" customHeight="1" x14ac:dyDescent="0.25">
      <c r="A219" s="49"/>
      <c r="B219" s="49"/>
      <c r="C219" s="50"/>
      <c r="D219" s="50"/>
      <c r="E219" s="29" t="s">
        <v>10</v>
      </c>
      <c r="F219" s="30" t="s">
        <v>9</v>
      </c>
      <c r="G219" s="12">
        <v>0</v>
      </c>
      <c r="H219" s="12">
        <v>0</v>
      </c>
      <c r="I219" s="12">
        <v>0</v>
      </c>
      <c r="J219" s="49"/>
    </row>
    <row r="220" spans="1:10" ht="50.25" customHeight="1" x14ac:dyDescent="0.25">
      <c r="A220" s="49"/>
      <c r="B220" s="49"/>
      <c r="C220" s="50"/>
      <c r="D220" s="50"/>
      <c r="E220" s="29" t="s">
        <v>11</v>
      </c>
      <c r="F220" s="30" t="s">
        <v>9</v>
      </c>
      <c r="G220" s="12">
        <f>300000+1048155.29+2055619.31-265840.83+150000+51605.24+80000</f>
        <v>3419539.0100000002</v>
      </c>
      <c r="H220" s="12">
        <v>0</v>
      </c>
      <c r="I220" s="12">
        <v>0</v>
      </c>
      <c r="J220" s="49"/>
    </row>
    <row r="221" spans="1:10" ht="27" customHeight="1" x14ac:dyDescent="0.25">
      <c r="A221" s="49" t="s">
        <v>223</v>
      </c>
      <c r="B221" s="49" t="s">
        <v>155</v>
      </c>
      <c r="C221" s="50">
        <v>44927</v>
      </c>
      <c r="D221" s="50">
        <v>45291</v>
      </c>
      <c r="E221" s="29" t="s">
        <v>6</v>
      </c>
      <c r="F221" s="30" t="s">
        <v>47</v>
      </c>
      <c r="G221" s="12">
        <f>SUM(G222:G224)</f>
        <v>122104.57</v>
      </c>
      <c r="H221" s="12">
        <f t="shared" ref="H221:I221" si="62">SUM(H222:H224)</f>
        <v>0</v>
      </c>
      <c r="I221" s="12">
        <f t="shared" si="62"/>
        <v>0</v>
      </c>
      <c r="J221" s="49" t="s">
        <v>224</v>
      </c>
    </row>
    <row r="222" spans="1:10" ht="27" customHeight="1" x14ac:dyDescent="0.25">
      <c r="A222" s="49"/>
      <c r="B222" s="49"/>
      <c r="C222" s="50"/>
      <c r="D222" s="50"/>
      <c r="E222" s="29" t="s">
        <v>8</v>
      </c>
      <c r="F222" s="30" t="s">
        <v>9</v>
      </c>
      <c r="G222" s="12">
        <v>0</v>
      </c>
      <c r="H222" s="12">
        <v>0</v>
      </c>
      <c r="I222" s="12">
        <v>0</v>
      </c>
      <c r="J222" s="49"/>
    </row>
    <row r="223" spans="1:10" ht="27" customHeight="1" x14ac:dyDescent="0.25">
      <c r="A223" s="49"/>
      <c r="B223" s="49"/>
      <c r="C223" s="50"/>
      <c r="D223" s="50"/>
      <c r="E223" s="29" t="s">
        <v>10</v>
      </c>
      <c r="F223" s="30" t="s">
        <v>9</v>
      </c>
      <c r="G223" s="12">
        <v>0</v>
      </c>
      <c r="H223" s="12">
        <v>0</v>
      </c>
      <c r="I223" s="12">
        <v>0</v>
      </c>
      <c r="J223" s="49"/>
    </row>
    <row r="224" spans="1:10" ht="27" customHeight="1" x14ac:dyDescent="0.25">
      <c r="A224" s="49"/>
      <c r="B224" s="49"/>
      <c r="C224" s="50"/>
      <c r="D224" s="50"/>
      <c r="E224" s="29" t="s">
        <v>11</v>
      </c>
      <c r="F224" s="30" t="s">
        <v>9</v>
      </c>
      <c r="G224" s="12">
        <f>104104.57+18000</f>
        <v>122104.57</v>
      </c>
      <c r="H224" s="12">
        <v>0</v>
      </c>
      <c r="I224" s="12">
        <v>0</v>
      </c>
      <c r="J224" s="49"/>
    </row>
    <row r="225" spans="1:11" ht="27" customHeight="1" x14ac:dyDescent="0.25">
      <c r="A225" s="49" t="s">
        <v>225</v>
      </c>
      <c r="B225" s="49" t="s">
        <v>61</v>
      </c>
      <c r="C225" s="50">
        <v>44927</v>
      </c>
      <c r="D225" s="50">
        <v>45291</v>
      </c>
      <c r="E225" s="47" t="s">
        <v>6</v>
      </c>
      <c r="F225" s="48" t="s">
        <v>47</v>
      </c>
      <c r="G225" s="12">
        <f>SUM(G226:G228)</f>
        <v>90000</v>
      </c>
      <c r="H225" s="12">
        <f t="shared" ref="H225:I225" si="63">SUM(H226:H228)</f>
        <v>0</v>
      </c>
      <c r="I225" s="12">
        <f t="shared" si="63"/>
        <v>0</v>
      </c>
      <c r="J225" s="49" t="s">
        <v>48</v>
      </c>
    </row>
    <row r="226" spans="1:11" ht="27" customHeight="1" x14ac:dyDescent="0.25">
      <c r="A226" s="49"/>
      <c r="B226" s="49"/>
      <c r="C226" s="50"/>
      <c r="D226" s="50"/>
      <c r="E226" s="47" t="s">
        <v>8</v>
      </c>
      <c r="F226" s="48" t="s">
        <v>9</v>
      </c>
      <c r="G226" s="12">
        <v>0</v>
      </c>
      <c r="H226" s="12">
        <v>0</v>
      </c>
      <c r="I226" s="12">
        <v>0</v>
      </c>
      <c r="J226" s="49"/>
    </row>
    <row r="227" spans="1:11" ht="27" customHeight="1" x14ac:dyDescent="0.25">
      <c r="A227" s="49"/>
      <c r="B227" s="49"/>
      <c r="C227" s="50"/>
      <c r="D227" s="50"/>
      <c r="E227" s="47" t="s">
        <v>10</v>
      </c>
      <c r="F227" s="48" t="s">
        <v>9</v>
      </c>
      <c r="G227" s="12">
        <v>0</v>
      </c>
      <c r="H227" s="12">
        <v>0</v>
      </c>
      <c r="I227" s="12">
        <v>0</v>
      </c>
      <c r="J227" s="49"/>
    </row>
    <row r="228" spans="1:11" ht="27" customHeight="1" x14ac:dyDescent="0.25">
      <c r="A228" s="49"/>
      <c r="B228" s="49"/>
      <c r="C228" s="50"/>
      <c r="D228" s="50"/>
      <c r="E228" s="47" t="s">
        <v>11</v>
      </c>
      <c r="F228" s="48" t="s">
        <v>9</v>
      </c>
      <c r="G228" s="12">
        <v>90000</v>
      </c>
      <c r="H228" s="12">
        <v>0</v>
      </c>
      <c r="I228" s="12">
        <v>0</v>
      </c>
      <c r="J228" s="49"/>
    </row>
    <row r="229" spans="1:11" ht="48.75" customHeight="1" x14ac:dyDescent="0.25">
      <c r="A229" s="49" t="s">
        <v>120</v>
      </c>
      <c r="B229" s="49" t="s">
        <v>60</v>
      </c>
      <c r="C229" s="50">
        <v>44927</v>
      </c>
      <c r="D229" s="50">
        <v>45291</v>
      </c>
      <c r="E229" s="10" t="s">
        <v>6</v>
      </c>
      <c r="F229" s="11" t="s">
        <v>121</v>
      </c>
      <c r="G229" s="12">
        <f>SUM(G230:G232)</f>
        <v>3278891.26</v>
      </c>
      <c r="H229" s="12">
        <f t="shared" ref="H229:I229" si="64">SUM(H230:H232)</f>
        <v>0</v>
      </c>
      <c r="I229" s="12">
        <f t="shared" si="64"/>
        <v>0</v>
      </c>
      <c r="J229" s="49" t="s">
        <v>36</v>
      </c>
      <c r="K229" s="42"/>
    </row>
    <row r="230" spans="1:11" ht="48.75" customHeight="1" x14ac:dyDescent="0.25">
      <c r="A230" s="49"/>
      <c r="B230" s="49"/>
      <c r="C230" s="50"/>
      <c r="D230" s="50"/>
      <c r="E230" s="10" t="s">
        <v>8</v>
      </c>
      <c r="F230" s="11" t="s">
        <v>9</v>
      </c>
      <c r="G230" s="12">
        <v>0</v>
      </c>
      <c r="H230" s="12">
        <v>0</v>
      </c>
      <c r="I230" s="12">
        <v>0</v>
      </c>
      <c r="J230" s="49"/>
    </row>
    <row r="231" spans="1:11" ht="48.75" customHeight="1" x14ac:dyDescent="0.25">
      <c r="A231" s="49"/>
      <c r="B231" s="49"/>
      <c r="C231" s="50"/>
      <c r="D231" s="50"/>
      <c r="E231" s="10" t="s">
        <v>10</v>
      </c>
      <c r="F231" s="11" t="s">
        <v>9</v>
      </c>
      <c r="G231" s="12">
        <v>3094617.57</v>
      </c>
      <c r="H231" s="12">
        <v>0</v>
      </c>
      <c r="I231" s="12">
        <v>0</v>
      </c>
      <c r="J231" s="49"/>
      <c r="K231" s="42"/>
    </row>
    <row r="232" spans="1:11" ht="48.75" customHeight="1" x14ac:dyDescent="0.25">
      <c r="A232" s="49"/>
      <c r="B232" s="49"/>
      <c r="C232" s="50"/>
      <c r="D232" s="50"/>
      <c r="E232" s="10" t="s">
        <v>11</v>
      </c>
      <c r="F232" s="11" t="s">
        <v>9</v>
      </c>
      <c r="G232" s="12">
        <v>184273.69</v>
      </c>
      <c r="H232" s="12">
        <v>0</v>
      </c>
      <c r="I232" s="12">
        <v>0</v>
      </c>
      <c r="J232" s="49"/>
      <c r="K232" s="42"/>
    </row>
    <row r="233" spans="1:11" ht="48" customHeight="1" x14ac:dyDescent="0.25">
      <c r="A233" s="49" t="s">
        <v>159</v>
      </c>
      <c r="B233" s="49" t="s">
        <v>122</v>
      </c>
      <c r="C233" s="50">
        <v>44927</v>
      </c>
      <c r="D233" s="50">
        <v>45291</v>
      </c>
      <c r="E233" s="10" t="s">
        <v>6</v>
      </c>
      <c r="F233" s="11" t="s">
        <v>121</v>
      </c>
      <c r="G233" s="12">
        <f>SUM(G234:G236)</f>
        <v>3800431.2699999996</v>
      </c>
      <c r="H233" s="12">
        <f t="shared" ref="H233:I233" si="65">SUM(H234:H236)</f>
        <v>0</v>
      </c>
      <c r="I233" s="12">
        <f t="shared" si="65"/>
        <v>0</v>
      </c>
      <c r="J233" s="49" t="s">
        <v>36</v>
      </c>
    </row>
    <row r="234" spans="1:11" ht="48" customHeight="1" x14ac:dyDescent="0.25">
      <c r="A234" s="49"/>
      <c r="B234" s="49"/>
      <c r="C234" s="50"/>
      <c r="D234" s="50"/>
      <c r="E234" s="10" t="s">
        <v>8</v>
      </c>
      <c r="F234" s="11" t="s">
        <v>9</v>
      </c>
      <c r="G234" s="12">
        <v>0</v>
      </c>
      <c r="H234" s="12">
        <v>0</v>
      </c>
      <c r="I234" s="12">
        <v>0</v>
      </c>
      <c r="J234" s="49"/>
    </row>
    <row r="235" spans="1:11" ht="48" customHeight="1" x14ac:dyDescent="0.25">
      <c r="A235" s="49"/>
      <c r="B235" s="49"/>
      <c r="C235" s="50"/>
      <c r="D235" s="50"/>
      <c r="E235" s="10" t="s">
        <v>10</v>
      </c>
      <c r="F235" s="11" t="s">
        <v>9</v>
      </c>
      <c r="G235" s="12">
        <v>3586847.03</v>
      </c>
      <c r="H235" s="12">
        <v>0</v>
      </c>
      <c r="I235" s="12">
        <v>0</v>
      </c>
      <c r="J235" s="49"/>
    </row>
    <row r="236" spans="1:11" ht="48" customHeight="1" x14ac:dyDescent="0.25">
      <c r="A236" s="49"/>
      <c r="B236" s="49"/>
      <c r="C236" s="50"/>
      <c r="D236" s="50"/>
      <c r="E236" s="10" t="s">
        <v>11</v>
      </c>
      <c r="F236" s="11" t="s">
        <v>9</v>
      </c>
      <c r="G236" s="12">
        <v>213584.24</v>
      </c>
      <c r="H236" s="12">
        <v>0</v>
      </c>
      <c r="I236" s="12">
        <v>0</v>
      </c>
      <c r="J236" s="49"/>
    </row>
    <row r="237" spans="1:11" ht="48" customHeight="1" x14ac:dyDescent="0.25">
      <c r="A237" s="49" t="s">
        <v>123</v>
      </c>
      <c r="B237" s="49" t="s">
        <v>124</v>
      </c>
      <c r="C237" s="50">
        <v>45292</v>
      </c>
      <c r="D237" s="50">
        <v>45657</v>
      </c>
      <c r="E237" s="3" t="s">
        <v>6</v>
      </c>
      <c r="F237" s="1" t="s">
        <v>49</v>
      </c>
      <c r="G237" s="12">
        <f>SUM(G238:G240)</f>
        <v>0</v>
      </c>
      <c r="H237" s="12">
        <f t="shared" ref="H237" si="66">SUM(H238:H240)</f>
        <v>2000000</v>
      </c>
      <c r="I237" s="12">
        <f t="shared" ref="I237" si="67">SUM(I238:I240)</f>
        <v>0</v>
      </c>
      <c r="J237" s="49" t="s">
        <v>36</v>
      </c>
    </row>
    <row r="238" spans="1:11" ht="48" customHeight="1" x14ac:dyDescent="0.25">
      <c r="A238" s="49"/>
      <c r="B238" s="49"/>
      <c r="C238" s="50"/>
      <c r="D238" s="50"/>
      <c r="E238" s="3" t="s">
        <v>8</v>
      </c>
      <c r="F238" s="1" t="s">
        <v>9</v>
      </c>
      <c r="G238" s="12">
        <v>0</v>
      </c>
      <c r="H238" s="12">
        <v>0</v>
      </c>
      <c r="I238" s="12">
        <v>0</v>
      </c>
      <c r="J238" s="49"/>
    </row>
    <row r="239" spans="1:11" ht="48" customHeight="1" x14ac:dyDescent="0.25">
      <c r="A239" s="49"/>
      <c r="B239" s="49"/>
      <c r="C239" s="50"/>
      <c r="D239" s="50"/>
      <c r="E239" s="3" t="s">
        <v>10</v>
      </c>
      <c r="F239" s="1" t="s">
        <v>9</v>
      </c>
      <c r="G239" s="12">
        <v>0</v>
      </c>
      <c r="H239" s="12">
        <v>1887600</v>
      </c>
      <c r="I239" s="12">
        <v>0</v>
      </c>
      <c r="J239" s="49"/>
    </row>
    <row r="240" spans="1:11" ht="48" customHeight="1" x14ac:dyDescent="0.25">
      <c r="A240" s="49"/>
      <c r="B240" s="49"/>
      <c r="C240" s="50"/>
      <c r="D240" s="50"/>
      <c r="E240" s="3" t="s">
        <v>11</v>
      </c>
      <c r="F240" s="1" t="s">
        <v>9</v>
      </c>
      <c r="G240" s="12">
        <v>0</v>
      </c>
      <c r="H240" s="12">
        <v>112400</v>
      </c>
      <c r="I240" s="12">
        <v>0</v>
      </c>
      <c r="J240" s="49"/>
    </row>
    <row r="241" spans="1:11" ht="24.75" customHeight="1" x14ac:dyDescent="0.25">
      <c r="A241" s="49" t="s">
        <v>50</v>
      </c>
      <c r="B241" s="54" t="s">
        <v>5</v>
      </c>
      <c r="C241" s="50">
        <v>44927</v>
      </c>
      <c r="D241" s="50">
        <v>46022</v>
      </c>
      <c r="E241" s="3" t="s">
        <v>6</v>
      </c>
      <c r="F241" s="1" t="s">
        <v>51</v>
      </c>
      <c r="G241" s="12">
        <f>SUM(G242:G244)</f>
        <v>945745.55</v>
      </c>
      <c r="H241" s="12">
        <f>SUM(H242:H244)</f>
        <v>870774.14</v>
      </c>
      <c r="I241" s="12">
        <f t="shared" ref="I241" si="68">SUM(I242:I244)</f>
        <v>994800</v>
      </c>
      <c r="J241" s="49" t="s">
        <v>101</v>
      </c>
    </row>
    <row r="242" spans="1:11" ht="24.75" customHeight="1" x14ac:dyDescent="0.25">
      <c r="A242" s="49"/>
      <c r="B242" s="54"/>
      <c r="C242" s="50"/>
      <c r="D242" s="50"/>
      <c r="E242" s="3" t="s">
        <v>8</v>
      </c>
      <c r="F242" s="1" t="s">
        <v>9</v>
      </c>
      <c r="G242" s="12">
        <v>0</v>
      </c>
      <c r="H242" s="12">
        <v>0</v>
      </c>
      <c r="I242" s="12">
        <v>0</v>
      </c>
      <c r="J242" s="49"/>
    </row>
    <row r="243" spans="1:11" ht="24.75" customHeight="1" x14ac:dyDescent="0.25">
      <c r="A243" s="49"/>
      <c r="B243" s="54"/>
      <c r="C243" s="50"/>
      <c r="D243" s="50"/>
      <c r="E243" s="3" t="s">
        <v>10</v>
      </c>
      <c r="F243" s="1" t="s">
        <v>9</v>
      </c>
      <c r="G243" s="12">
        <v>0</v>
      </c>
      <c r="H243" s="12">
        <v>0</v>
      </c>
      <c r="I243" s="12">
        <v>0</v>
      </c>
      <c r="J243" s="49"/>
    </row>
    <row r="244" spans="1:11" ht="24.75" customHeight="1" x14ac:dyDescent="0.25">
      <c r="A244" s="49"/>
      <c r="B244" s="54"/>
      <c r="C244" s="50"/>
      <c r="D244" s="50"/>
      <c r="E244" s="3" t="s">
        <v>11</v>
      </c>
      <c r="F244" s="1" t="s">
        <v>9</v>
      </c>
      <c r="G244" s="12">
        <f>994800+24131.76-71692.84-1493.37</f>
        <v>945745.55</v>
      </c>
      <c r="H244" s="12">
        <f>994800-14148.96-102362.37-4030-3484.53</f>
        <v>870774.14</v>
      </c>
      <c r="I244" s="12">
        <v>994800</v>
      </c>
      <c r="J244" s="49"/>
      <c r="K244" s="42"/>
    </row>
    <row r="245" spans="1:11" ht="33" customHeight="1" x14ac:dyDescent="0.25">
      <c r="A245" s="49" t="s">
        <v>126</v>
      </c>
      <c r="B245" s="54" t="s">
        <v>5</v>
      </c>
      <c r="C245" s="50">
        <v>44927</v>
      </c>
      <c r="D245" s="50">
        <v>45291</v>
      </c>
      <c r="E245" s="16" t="s">
        <v>6</v>
      </c>
      <c r="F245" s="17" t="s">
        <v>128</v>
      </c>
      <c r="G245" s="12">
        <f>SUM(G246:G248)</f>
        <v>505674.52</v>
      </c>
      <c r="H245" s="12">
        <f t="shared" ref="H245:I245" si="69">SUM(H246:H248)</f>
        <v>124025.85999999999</v>
      </c>
      <c r="I245" s="12">
        <f t="shared" si="69"/>
        <v>0</v>
      </c>
      <c r="J245" s="49" t="s">
        <v>127</v>
      </c>
    </row>
    <row r="246" spans="1:11" ht="33" customHeight="1" x14ac:dyDescent="0.25">
      <c r="A246" s="49"/>
      <c r="B246" s="54"/>
      <c r="C246" s="50"/>
      <c r="D246" s="50"/>
      <c r="E246" s="16" t="s">
        <v>8</v>
      </c>
      <c r="F246" s="17" t="s">
        <v>9</v>
      </c>
      <c r="G246" s="12">
        <v>0</v>
      </c>
      <c r="H246" s="12">
        <v>0</v>
      </c>
      <c r="I246" s="12">
        <v>0</v>
      </c>
      <c r="J246" s="49"/>
    </row>
    <row r="247" spans="1:11" ht="33" customHeight="1" x14ac:dyDescent="0.25">
      <c r="A247" s="49"/>
      <c r="B247" s="54"/>
      <c r="C247" s="50"/>
      <c r="D247" s="50"/>
      <c r="E247" s="16" t="s">
        <v>10</v>
      </c>
      <c r="F247" s="17" t="s">
        <v>9</v>
      </c>
      <c r="G247" s="12">
        <v>0</v>
      </c>
      <c r="H247" s="12">
        <v>0</v>
      </c>
      <c r="I247" s="12">
        <v>0</v>
      </c>
      <c r="J247" s="49"/>
    </row>
    <row r="248" spans="1:11" ht="33" customHeight="1" x14ac:dyDescent="0.25">
      <c r="A248" s="49"/>
      <c r="B248" s="54"/>
      <c r="C248" s="50"/>
      <c r="D248" s="50"/>
      <c r="E248" s="16" t="s">
        <v>11</v>
      </c>
      <c r="F248" s="17" t="s">
        <v>9</v>
      </c>
      <c r="G248" s="12">
        <f>245155.68+5919.45+181413.18+71692.84+1493.37</f>
        <v>505674.52</v>
      </c>
      <c r="H248" s="12">
        <f>14148.96+102362.37+4030+3484.53</f>
        <v>124025.85999999999</v>
      </c>
      <c r="I248" s="12">
        <v>0</v>
      </c>
      <c r="J248" s="49"/>
      <c r="K248" s="42"/>
    </row>
    <row r="249" spans="1:11" ht="30.75" customHeight="1" x14ac:dyDescent="0.25">
      <c r="A249" s="54" t="s">
        <v>52</v>
      </c>
      <c r="B249" s="54" t="s">
        <v>5</v>
      </c>
      <c r="C249" s="50">
        <v>44927</v>
      </c>
      <c r="D249" s="50">
        <v>46022</v>
      </c>
      <c r="E249" s="3" t="s">
        <v>6</v>
      </c>
      <c r="F249" s="1" t="s">
        <v>53</v>
      </c>
      <c r="G249" s="12">
        <v>21965500</v>
      </c>
      <c r="H249" s="12">
        <v>22191000</v>
      </c>
      <c r="I249" s="12">
        <v>22153000</v>
      </c>
      <c r="J249" s="49" t="s">
        <v>102</v>
      </c>
    </row>
    <row r="250" spans="1:11" ht="30.75" customHeight="1" x14ac:dyDescent="0.25">
      <c r="A250" s="54"/>
      <c r="B250" s="54"/>
      <c r="C250" s="50"/>
      <c r="D250" s="50"/>
      <c r="E250" s="3" t="s">
        <v>8</v>
      </c>
      <c r="F250" s="1" t="s">
        <v>9</v>
      </c>
      <c r="G250" s="12">
        <v>21965500</v>
      </c>
      <c r="H250" s="12">
        <v>22191000</v>
      </c>
      <c r="I250" s="12">
        <v>22153000</v>
      </c>
      <c r="J250" s="49"/>
      <c r="K250" s="42"/>
    </row>
    <row r="251" spans="1:11" ht="30.75" customHeight="1" x14ac:dyDescent="0.25">
      <c r="A251" s="54"/>
      <c r="B251" s="54"/>
      <c r="C251" s="50"/>
      <c r="D251" s="50"/>
      <c r="E251" s="3" t="s">
        <v>10</v>
      </c>
      <c r="F251" s="1" t="s">
        <v>9</v>
      </c>
      <c r="G251" s="12">
        <v>0</v>
      </c>
      <c r="H251" s="12">
        <v>0</v>
      </c>
      <c r="I251" s="12">
        <v>0</v>
      </c>
      <c r="J251" s="49"/>
    </row>
    <row r="252" spans="1:11" ht="30.75" customHeight="1" x14ac:dyDescent="0.25">
      <c r="A252" s="54"/>
      <c r="B252" s="54"/>
      <c r="C252" s="50"/>
      <c r="D252" s="50"/>
      <c r="E252" s="3" t="s">
        <v>11</v>
      </c>
      <c r="F252" s="1" t="s">
        <v>9</v>
      </c>
      <c r="G252" s="12">
        <v>0</v>
      </c>
      <c r="H252" s="12">
        <v>0</v>
      </c>
      <c r="I252" s="12">
        <v>0</v>
      </c>
      <c r="J252" s="49"/>
    </row>
    <row r="253" spans="1:11" ht="24" customHeight="1" x14ac:dyDescent="0.25">
      <c r="A253" s="49" t="s">
        <v>37</v>
      </c>
      <c r="B253" s="49" t="s">
        <v>5</v>
      </c>
      <c r="C253" s="50">
        <v>44927</v>
      </c>
      <c r="D253" s="50">
        <v>46022</v>
      </c>
      <c r="E253" s="3" t="s">
        <v>6</v>
      </c>
      <c r="F253" s="1" t="s">
        <v>54</v>
      </c>
      <c r="G253" s="12">
        <f>SUM(G254:G256)</f>
        <v>496100</v>
      </c>
      <c r="H253" s="12">
        <f t="shared" ref="H253" si="70">SUM(H254:H256)</f>
        <v>341800</v>
      </c>
      <c r="I253" s="12">
        <f t="shared" ref="I253" si="71">SUM(I254:I256)</f>
        <v>117200</v>
      </c>
      <c r="J253" s="49" t="s">
        <v>39</v>
      </c>
    </row>
    <row r="254" spans="1:11" ht="24" customHeight="1" x14ac:dyDescent="0.25">
      <c r="A254" s="49"/>
      <c r="B254" s="49"/>
      <c r="C254" s="50"/>
      <c r="D254" s="50"/>
      <c r="E254" s="3" t="s">
        <v>8</v>
      </c>
      <c r="F254" s="1" t="s">
        <v>9</v>
      </c>
      <c r="G254" s="12">
        <v>0</v>
      </c>
      <c r="H254" s="12">
        <v>0</v>
      </c>
      <c r="I254" s="12">
        <v>0</v>
      </c>
      <c r="J254" s="49"/>
    </row>
    <row r="255" spans="1:11" ht="24" customHeight="1" x14ac:dyDescent="0.25">
      <c r="A255" s="49"/>
      <c r="B255" s="49"/>
      <c r="C255" s="50"/>
      <c r="D255" s="50"/>
      <c r="E255" s="3" t="s">
        <v>10</v>
      </c>
      <c r="F255" s="1" t="s">
        <v>9</v>
      </c>
      <c r="G255" s="12">
        <v>0</v>
      </c>
      <c r="H255" s="12">
        <v>0</v>
      </c>
      <c r="I255" s="12">
        <v>0</v>
      </c>
      <c r="J255" s="49"/>
    </row>
    <row r="256" spans="1:11" ht="24" customHeight="1" x14ac:dyDescent="0.25">
      <c r="A256" s="49"/>
      <c r="B256" s="49"/>
      <c r="C256" s="50"/>
      <c r="D256" s="50"/>
      <c r="E256" s="3" t="s">
        <v>11</v>
      </c>
      <c r="F256" s="1" t="s">
        <v>9</v>
      </c>
      <c r="G256" s="12">
        <v>496100</v>
      </c>
      <c r="H256" s="12">
        <v>341800</v>
      </c>
      <c r="I256" s="12">
        <v>117200</v>
      </c>
      <c r="J256" s="49"/>
      <c r="K256" s="42"/>
    </row>
    <row r="257" spans="1:11" ht="29.25" customHeight="1" x14ac:dyDescent="0.25">
      <c r="A257" s="49" t="s">
        <v>55</v>
      </c>
      <c r="B257" s="49" t="s">
        <v>5</v>
      </c>
      <c r="C257" s="50">
        <v>44927</v>
      </c>
      <c r="D257" s="50">
        <v>46022</v>
      </c>
      <c r="E257" s="3" t="s">
        <v>6</v>
      </c>
      <c r="F257" s="1" t="s">
        <v>56</v>
      </c>
      <c r="G257" s="12">
        <f>SUM(G258:G260)</f>
        <v>120865.48</v>
      </c>
      <c r="H257" s="12">
        <f t="shared" ref="H257" si="72">SUM(H258:H260)</f>
        <v>78245.33</v>
      </c>
      <c r="I257" s="12">
        <f t="shared" ref="I257" si="73">SUM(I258:I260)</f>
        <v>78052.33</v>
      </c>
      <c r="J257" s="49" t="s">
        <v>103</v>
      </c>
    </row>
    <row r="258" spans="1:11" ht="29.25" customHeight="1" x14ac:dyDescent="0.25">
      <c r="A258" s="49"/>
      <c r="B258" s="49"/>
      <c r="C258" s="50"/>
      <c r="D258" s="50"/>
      <c r="E258" s="3" t="s">
        <v>8</v>
      </c>
      <c r="F258" s="1" t="s">
        <v>9</v>
      </c>
      <c r="G258" s="12">
        <v>0</v>
      </c>
      <c r="H258" s="12">
        <v>0</v>
      </c>
      <c r="I258" s="12">
        <v>0</v>
      </c>
      <c r="J258" s="49"/>
    </row>
    <row r="259" spans="1:11" ht="29.25" customHeight="1" x14ac:dyDescent="0.25">
      <c r="A259" s="49"/>
      <c r="B259" s="49"/>
      <c r="C259" s="50"/>
      <c r="D259" s="50"/>
      <c r="E259" s="3" t="s">
        <v>10</v>
      </c>
      <c r="F259" s="1" t="s">
        <v>9</v>
      </c>
      <c r="G259" s="12">
        <f>70455.93+50844.95-435.4</f>
        <v>120865.48</v>
      </c>
      <c r="H259" s="12">
        <v>78245.33</v>
      </c>
      <c r="I259" s="12">
        <v>78052.33</v>
      </c>
      <c r="J259" s="49"/>
      <c r="K259" s="43"/>
    </row>
    <row r="260" spans="1:11" ht="29.25" customHeight="1" x14ac:dyDescent="0.25">
      <c r="A260" s="49"/>
      <c r="B260" s="49"/>
      <c r="C260" s="50"/>
      <c r="D260" s="50"/>
      <c r="E260" s="3" t="s">
        <v>11</v>
      </c>
      <c r="F260" s="1" t="s">
        <v>9</v>
      </c>
      <c r="G260" s="12">
        <v>0</v>
      </c>
      <c r="H260" s="12">
        <v>0</v>
      </c>
      <c r="I260" s="12">
        <v>0</v>
      </c>
      <c r="J260" s="49"/>
    </row>
    <row r="261" spans="1:11" ht="31.5" customHeight="1" x14ac:dyDescent="0.25">
      <c r="A261" s="60" t="s">
        <v>107</v>
      </c>
      <c r="B261" s="54" t="s">
        <v>5</v>
      </c>
      <c r="C261" s="50">
        <v>44927</v>
      </c>
      <c r="D261" s="50">
        <v>46022</v>
      </c>
      <c r="E261" s="3" t="s">
        <v>6</v>
      </c>
      <c r="F261" s="1" t="s">
        <v>57</v>
      </c>
      <c r="G261" s="12">
        <f>SUM(G262:G264)</f>
        <v>5059613.4399999995</v>
      </c>
      <c r="H261" s="12">
        <f t="shared" ref="H261" si="74">SUM(H262:H264)</f>
        <v>5415926.2800000003</v>
      </c>
      <c r="I261" s="12">
        <f t="shared" ref="I261" si="75">SUM(I262:I264)</f>
        <v>5631869.79</v>
      </c>
      <c r="J261" s="49" t="s">
        <v>104</v>
      </c>
    </row>
    <row r="262" spans="1:11" ht="31.5" customHeight="1" x14ac:dyDescent="0.25">
      <c r="A262" s="60"/>
      <c r="B262" s="54"/>
      <c r="C262" s="50"/>
      <c r="D262" s="50"/>
      <c r="E262" s="3" t="s">
        <v>8</v>
      </c>
      <c r="F262" s="1" t="s">
        <v>9</v>
      </c>
      <c r="G262" s="12">
        <v>0</v>
      </c>
      <c r="H262" s="12">
        <v>0</v>
      </c>
      <c r="I262" s="12">
        <v>0</v>
      </c>
      <c r="J262" s="49"/>
    </row>
    <row r="263" spans="1:11" ht="31.5" customHeight="1" x14ac:dyDescent="0.25">
      <c r="A263" s="60"/>
      <c r="B263" s="54"/>
      <c r="C263" s="50"/>
      <c r="D263" s="50"/>
      <c r="E263" s="3" t="s">
        <v>10</v>
      </c>
      <c r="F263" s="1" t="s">
        <v>9</v>
      </c>
      <c r="G263" s="12">
        <f>5123611.92-63998.48</f>
        <v>5059613.4399999995</v>
      </c>
      <c r="H263" s="12">
        <v>5415926.2800000003</v>
      </c>
      <c r="I263" s="12">
        <v>5631869.79</v>
      </c>
      <c r="J263" s="49"/>
      <c r="K263" s="42"/>
    </row>
    <row r="264" spans="1:11" ht="31.5" customHeight="1" x14ac:dyDescent="0.25">
      <c r="A264" s="60"/>
      <c r="B264" s="54"/>
      <c r="C264" s="50"/>
      <c r="D264" s="50"/>
      <c r="E264" s="3" t="s">
        <v>11</v>
      </c>
      <c r="F264" s="1" t="s">
        <v>9</v>
      </c>
      <c r="G264" s="12">
        <v>0</v>
      </c>
      <c r="H264" s="12">
        <v>0</v>
      </c>
      <c r="I264" s="12">
        <v>0</v>
      </c>
      <c r="J264" s="49"/>
    </row>
    <row r="265" spans="1:11" ht="26.25" customHeight="1" x14ac:dyDescent="0.25">
      <c r="A265" s="49" t="s">
        <v>58</v>
      </c>
      <c r="B265" s="54" t="s">
        <v>5</v>
      </c>
      <c r="C265" s="50">
        <v>44927</v>
      </c>
      <c r="D265" s="50">
        <v>46022</v>
      </c>
      <c r="E265" s="3" t="s">
        <v>6</v>
      </c>
      <c r="F265" s="1" t="s">
        <v>59</v>
      </c>
      <c r="G265" s="12">
        <f>SUM(G266:G268)</f>
        <v>191754.34000000005</v>
      </c>
      <c r="H265" s="12">
        <f t="shared" ref="H265" si="76">SUM(H266:H268)</f>
        <v>770158.15</v>
      </c>
      <c r="I265" s="12">
        <f t="shared" ref="I265" si="77">SUM(I266:I268)</f>
        <v>814049.37</v>
      </c>
      <c r="J265" s="49" t="s">
        <v>105</v>
      </c>
    </row>
    <row r="266" spans="1:11" ht="26.25" customHeight="1" x14ac:dyDescent="0.25">
      <c r="A266" s="49"/>
      <c r="B266" s="54"/>
      <c r="C266" s="50"/>
      <c r="D266" s="50"/>
      <c r="E266" s="3" t="s">
        <v>8</v>
      </c>
      <c r="F266" s="1" t="s">
        <v>9</v>
      </c>
      <c r="G266" s="12">
        <v>0</v>
      </c>
      <c r="H266" s="12">
        <v>0</v>
      </c>
      <c r="I266" s="12">
        <v>0</v>
      </c>
      <c r="J266" s="49"/>
    </row>
    <row r="267" spans="1:11" ht="26.25" customHeight="1" x14ac:dyDescent="0.25">
      <c r="A267" s="49"/>
      <c r="B267" s="54"/>
      <c r="C267" s="50"/>
      <c r="D267" s="50"/>
      <c r="E267" s="3" t="s">
        <v>10</v>
      </c>
      <c r="F267" s="1" t="s">
        <v>9</v>
      </c>
      <c r="G267" s="12">
        <f>594980.68-245169.43-158056.91</f>
        <v>191754.34000000005</v>
      </c>
      <c r="H267" s="12">
        <v>770158.15</v>
      </c>
      <c r="I267" s="12">
        <v>814049.37</v>
      </c>
      <c r="J267" s="49"/>
      <c r="K267" s="42"/>
    </row>
    <row r="268" spans="1:11" ht="26.25" customHeight="1" x14ac:dyDescent="0.25">
      <c r="A268" s="49"/>
      <c r="B268" s="54"/>
      <c r="C268" s="50"/>
      <c r="D268" s="50"/>
      <c r="E268" s="3" t="s">
        <v>11</v>
      </c>
      <c r="F268" s="1" t="s">
        <v>9</v>
      </c>
      <c r="G268" s="12">
        <v>0</v>
      </c>
      <c r="H268" s="12">
        <v>0</v>
      </c>
      <c r="I268" s="12">
        <v>0</v>
      </c>
      <c r="J268" s="49"/>
    </row>
    <row r="269" spans="1:11" ht="26.25" customHeight="1" x14ac:dyDescent="0.25">
      <c r="A269" s="49" t="s">
        <v>40</v>
      </c>
      <c r="B269" s="54" t="s">
        <v>5</v>
      </c>
      <c r="C269" s="50">
        <v>44927</v>
      </c>
      <c r="D269" s="50">
        <v>46022</v>
      </c>
      <c r="E269" s="3" t="s">
        <v>6</v>
      </c>
      <c r="F269" s="1" t="s">
        <v>177</v>
      </c>
      <c r="G269" s="12">
        <f>SUM(G270:G272)</f>
        <v>14195739.9</v>
      </c>
      <c r="H269" s="12">
        <f t="shared" ref="H269" si="78">SUM(H270:H272)</f>
        <v>14235414.800000001</v>
      </c>
      <c r="I269" s="12">
        <f t="shared" ref="I269" si="79">SUM(I270:I272)</f>
        <v>14275174</v>
      </c>
      <c r="J269" s="49" t="s">
        <v>98</v>
      </c>
    </row>
    <row r="270" spans="1:11" ht="26.25" customHeight="1" x14ac:dyDescent="0.25">
      <c r="A270" s="49"/>
      <c r="B270" s="54"/>
      <c r="C270" s="50"/>
      <c r="D270" s="50"/>
      <c r="E270" s="3" t="s">
        <v>8</v>
      </c>
      <c r="F270" s="1" t="s">
        <v>9</v>
      </c>
      <c r="G270" s="12">
        <v>0</v>
      </c>
      <c r="H270" s="12">
        <v>0</v>
      </c>
      <c r="I270" s="12">
        <v>0</v>
      </c>
      <c r="J270" s="49"/>
    </row>
    <row r="271" spans="1:11" ht="26.25" customHeight="1" x14ac:dyDescent="0.25">
      <c r="A271" s="49"/>
      <c r="B271" s="54"/>
      <c r="C271" s="50"/>
      <c r="D271" s="50"/>
      <c r="E271" s="3" t="s">
        <v>10</v>
      </c>
      <c r="F271" s="1" t="s">
        <v>9</v>
      </c>
      <c r="G271" s="12">
        <f>14196048.9-309</f>
        <v>14195739.9</v>
      </c>
      <c r="H271" s="12">
        <v>14235414.800000001</v>
      </c>
      <c r="I271" s="12">
        <v>14275174</v>
      </c>
      <c r="J271" s="49"/>
      <c r="K271" s="42"/>
    </row>
    <row r="272" spans="1:11" ht="26.25" customHeight="1" x14ac:dyDescent="0.25">
      <c r="A272" s="49"/>
      <c r="B272" s="54"/>
      <c r="C272" s="50"/>
      <c r="D272" s="50"/>
      <c r="E272" s="3" t="s">
        <v>11</v>
      </c>
      <c r="F272" s="1" t="s">
        <v>9</v>
      </c>
      <c r="G272" s="12">
        <v>0</v>
      </c>
      <c r="H272" s="12">
        <v>0</v>
      </c>
      <c r="I272" s="12">
        <v>0</v>
      </c>
      <c r="J272" s="49"/>
    </row>
    <row r="273" spans="1:11" ht="30.75" customHeight="1" x14ac:dyDescent="0.25">
      <c r="A273" s="49" t="s">
        <v>4</v>
      </c>
      <c r="B273" s="49" t="s">
        <v>5</v>
      </c>
      <c r="C273" s="61">
        <v>44927</v>
      </c>
      <c r="D273" s="61">
        <v>46022</v>
      </c>
      <c r="E273" s="7" t="s">
        <v>6</v>
      </c>
      <c r="F273" s="1" t="s">
        <v>7</v>
      </c>
      <c r="G273" s="12">
        <f>SUM(G274:G276)</f>
        <v>29372765</v>
      </c>
      <c r="H273" s="12">
        <f t="shared" ref="H273" si="80">SUM(H274:H276)</f>
        <v>29365131.43</v>
      </c>
      <c r="I273" s="12">
        <f t="shared" ref="I273" si="81">SUM(I274:I276)</f>
        <v>30585245.530000001</v>
      </c>
      <c r="J273" s="49" t="s">
        <v>104</v>
      </c>
      <c r="K273" s="42"/>
    </row>
    <row r="274" spans="1:11" ht="30.75" customHeight="1" x14ac:dyDescent="0.25">
      <c r="A274" s="49"/>
      <c r="B274" s="49"/>
      <c r="C274" s="61"/>
      <c r="D274" s="61"/>
      <c r="E274" s="7" t="s">
        <v>8</v>
      </c>
      <c r="F274" s="1" t="s">
        <v>9</v>
      </c>
      <c r="G274" s="12">
        <v>21441079.93</v>
      </c>
      <c r="H274" s="12">
        <v>21436545.940000001</v>
      </c>
      <c r="I274" s="12">
        <v>22327229.219999999</v>
      </c>
      <c r="J274" s="49"/>
      <c r="K274" s="42"/>
    </row>
    <row r="275" spans="1:11" ht="30.75" customHeight="1" x14ac:dyDescent="0.25">
      <c r="A275" s="49"/>
      <c r="B275" s="49"/>
      <c r="C275" s="61"/>
      <c r="D275" s="61"/>
      <c r="E275" s="7" t="s">
        <v>10</v>
      </c>
      <c r="F275" s="1" t="s">
        <v>9</v>
      </c>
      <c r="G275" s="12">
        <v>7343191.25</v>
      </c>
      <c r="H275" s="12">
        <v>7341282.8499999996</v>
      </c>
      <c r="I275" s="12">
        <v>7646311.3899999997</v>
      </c>
      <c r="J275" s="49"/>
      <c r="K275" s="42"/>
    </row>
    <row r="276" spans="1:11" ht="30.75" customHeight="1" x14ac:dyDescent="0.25">
      <c r="A276" s="49"/>
      <c r="B276" s="49"/>
      <c r="C276" s="61"/>
      <c r="D276" s="61"/>
      <c r="E276" s="7" t="s">
        <v>11</v>
      </c>
      <c r="F276" s="1" t="s">
        <v>9</v>
      </c>
      <c r="G276" s="12">
        <v>588493.81999999995</v>
      </c>
      <c r="H276" s="12">
        <v>587302.64</v>
      </c>
      <c r="I276" s="12">
        <v>611704.92000000004</v>
      </c>
      <c r="J276" s="49"/>
      <c r="K276" s="42"/>
    </row>
    <row r="277" spans="1:11" ht="33.75" customHeight="1" x14ac:dyDescent="0.25">
      <c r="A277" s="49" t="s">
        <v>179</v>
      </c>
      <c r="B277" s="54" t="s">
        <v>5</v>
      </c>
      <c r="C277" s="50">
        <v>44927</v>
      </c>
      <c r="D277" s="50">
        <v>45291</v>
      </c>
      <c r="E277" s="45" t="s">
        <v>6</v>
      </c>
      <c r="F277" s="46" t="s">
        <v>178</v>
      </c>
      <c r="G277" s="12">
        <f>SUM(G278:G280)</f>
        <v>905944.72</v>
      </c>
      <c r="H277" s="12">
        <f t="shared" ref="H277:I277" si="82">SUM(H278:H280)</f>
        <v>0</v>
      </c>
      <c r="I277" s="12">
        <f t="shared" si="82"/>
        <v>0</v>
      </c>
      <c r="J277" s="49" t="s">
        <v>180</v>
      </c>
      <c r="K277" s="42"/>
    </row>
    <row r="278" spans="1:11" ht="33.75" customHeight="1" x14ac:dyDescent="0.25">
      <c r="A278" s="49"/>
      <c r="B278" s="54"/>
      <c r="C278" s="50"/>
      <c r="D278" s="50"/>
      <c r="E278" s="45" t="s">
        <v>8</v>
      </c>
      <c r="F278" s="46" t="s">
        <v>9</v>
      </c>
      <c r="G278" s="12">
        <v>0</v>
      </c>
      <c r="H278" s="12">
        <v>0</v>
      </c>
      <c r="I278" s="12">
        <v>0</v>
      </c>
      <c r="J278" s="49"/>
      <c r="K278" s="42"/>
    </row>
    <row r="279" spans="1:11" ht="33.75" customHeight="1" x14ac:dyDescent="0.25">
      <c r="A279" s="49"/>
      <c r="B279" s="54"/>
      <c r="C279" s="50"/>
      <c r="D279" s="50"/>
      <c r="E279" s="45" t="s">
        <v>10</v>
      </c>
      <c r="F279" s="46" t="s">
        <v>9</v>
      </c>
      <c r="G279" s="12">
        <v>905944.72</v>
      </c>
      <c r="H279" s="12">
        <v>0</v>
      </c>
      <c r="I279" s="12">
        <v>0</v>
      </c>
      <c r="J279" s="49"/>
      <c r="K279" s="42"/>
    </row>
    <row r="280" spans="1:11" ht="33.75" customHeight="1" x14ac:dyDescent="0.25">
      <c r="A280" s="49"/>
      <c r="B280" s="54"/>
      <c r="C280" s="50"/>
      <c r="D280" s="50"/>
      <c r="E280" s="45" t="s">
        <v>11</v>
      </c>
      <c r="F280" s="46" t="s">
        <v>9</v>
      </c>
      <c r="G280" s="12">
        <v>0</v>
      </c>
      <c r="H280" s="12">
        <v>0</v>
      </c>
      <c r="I280" s="12">
        <v>0</v>
      </c>
      <c r="J280" s="49"/>
      <c r="K280" s="42"/>
    </row>
    <row r="281" spans="1:11" ht="15.75" customHeight="1" x14ac:dyDescent="0.25">
      <c r="A281" s="55" t="s">
        <v>66</v>
      </c>
      <c r="B281" s="55"/>
      <c r="C281" s="55"/>
      <c r="D281" s="55"/>
      <c r="E281" s="55"/>
      <c r="F281" s="55"/>
      <c r="G281" s="55"/>
      <c r="H281" s="55"/>
      <c r="I281" s="55"/>
      <c r="J281" s="55"/>
    </row>
    <row r="282" spans="1:11" ht="24.75" customHeight="1" x14ac:dyDescent="0.25">
      <c r="A282" s="49" t="s">
        <v>29</v>
      </c>
      <c r="B282" s="54" t="s">
        <v>67</v>
      </c>
      <c r="C282" s="50">
        <v>44927</v>
      </c>
      <c r="D282" s="50">
        <v>46022</v>
      </c>
      <c r="E282" s="3" t="s">
        <v>6</v>
      </c>
      <c r="F282" s="1" t="s">
        <v>68</v>
      </c>
      <c r="G282" s="12">
        <f>SUM(G283:G285)</f>
        <v>95532427.890000001</v>
      </c>
      <c r="H282" s="12">
        <f t="shared" ref="H282" si="83">SUM(H283:H285)</f>
        <v>95184160</v>
      </c>
      <c r="I282" s="12">
        <f t="shared" ref="I282" si="84">SUM(I283:I285)</f>
        <v>99844660</v>
      </c>
      <c r="J282" s="49" t="s">
        <v>31</v>
      </c>
    </row>
    <row r="283" spans="1:11" ht="24.75" customHeight="1" x14ac:dyDescent="0.25">
      <c r="A283" s="49"/>
      <c r="B283" s="54"/>
      <c r="C283" s="50"/>
      <c r="D283" s="50"/>
      <c r="E283" s="3" t="s">
        <v>8</v>
      </c>
      <c r="F283" s="1" t="s">
        <v>9</v>
      </c>
      <c r="G283" s="12">
        <v>0</v>
      </c>
      <c r="H283" s="12">
        <v>0</v>
      </c>
      <c r="I283" s="12">
        <v>0</v>
      </c>
      <c r="J283" s="49"/>
    </row>
    <row r="284" spans="1:11" ht="24.75" customHeight="1" x14ac:dyDescent="0.25">
      <c r="A284" s="49"/>
      <c r="B284" s="54"/>
      <c r="C284" s="50"/>
      <c r="D284" s="50"/>
      <c r="E284" s="3" t="s">
        <v>10</v>
      </c>
      <c r="F284" s="1" t="s">
        <v>9</v>
      </c>
      <c r="G284" s="12">
        <v>0</v>
      </c>
      <c r="H284" s="12">
        <v>0</v>
      </c>
      <c r="I284" s="12">
        <v>0</v>
      </c>
      <c r="J284" s="49"/>
    </row>
    <row r="285" spans="1:11" ht="24.75" customHeight="1" x14ac:dyDescent="0.25">
      <c r="A285" s="49"/>
      <c r="B285" s="54"/>
      <c r="C285" s="50"/>
      <c r="D285" s="50"/>
      <c r="E285" s="3" t="s">
        <v>11</v>
      </c>
      <c r="F285" s="1" t="s">
        <v>9</v>
      </c>
      <c r="G285" s="12">
        <f>85859982+82400+240000+23000+1001461.03+1386476.71+324020+412900+86000+3400000+2396188.15+70000+250000</f>
        <v>95532427.890000001</v>
      </c>
      <c r="H285" s="12">
        <v>95184160</v>
      </c>
      <c r="I285" s="12">
        <v>99844660</v>
      </c>
      <c r="J285" s="49"/>
      <c r="K285" s="18"/>
    </row>
    <row r="286" spans="1:11" ht="24.75" customHeight="1" x14ac:dyDescent="0.25">
      <c r="A286" s="49" t="s">
        <v>160</v>
      </c>
      <c r="B286" s="49" t="s">
        <v>156</v>
      </c>
      <c r="C286" s="50">
        <v>44927</v>
      </c>
      <c r="D286" s="50">
        <v>45291</v>
      </c>
      <c r="E286" s="29" t="s">
        <v>6</v>
      </c>
      <c r="F286" s="30" t="s">
        <v>163</v>
      </c>
      <c r="G286" s="12">
        <f>SUM(G287:G289)</f>
        <v>125809.06</v>
      </c>
      <c r="H286" s="12">
        <f t="shared" ref="H286:I286" si="85">SUM(H287:H289)</f>
        <v>0</v>
      </c>
      <c r="I286" s="12">
        <f t="shared" si="85"/>
        <v>0</v>
      </c>
      <c r="J286" s="49" t="s">
        <v>141</v>
      </c>
    </row>
    <row r="287" spans="1:11" ht="24.75" customHeight="1" x14ac:dyDescent="0.25">
      <c r="A287" s="49"/>
      <c r="B287" s="49"/>
      <c r="C287" s="50"/>
      <c r="D287" s="50"/>
      <c r="E287" s="29" t="s">
        <v>8</v>
      </c>
      <c r="F287" s="30" t="s">
        <v>9</v>
      </c>
      <c r="G287" s="12">
        <v>0</v>
      </c>
      <c r="H287" s="12">
        <v>0</v>
      </c>
      <c r="I287" s="12">
        <v>0</v>
      </c>
      <c r="J287" s="49"/>
    </row>
    <row r="288" spans="1:11" ht="24.75" customHeight="1" x14ac:dyDescent="0.25">
      <c r="A288" s="49"/>
      <c r="B288" s="49"/>
      <c r="C288" s="50"/>
      <c r="D288" s="50"/>
      <c r="E288" s="29" t="s">
        <v>10</v>
      </c>
      <c r="F288" s="30" t="s">
        <v>9</v>
      </c>
      <c r="G288" s="12">
        <v>0</v>
      </c>
      <c r="H288" s="12">
        <v>0</v>
      </c>
      <c r="I288" s="12">
        <v>0</v>
      </c>
      <c r="J288" s="49"/>
    </row>
    <row r="289" spans="1:11" ht="24.75" customHeight="1" x14ac:dyDescent="0.25">
      <c r="A289" s="49"/>
      <c r="B289" s="49"/>
      <c r="C289" s="50"/>
      <c r="D289" s="50"/>
      <c r="E289" s="29" t="s">
        <v>11</v>
      </c>
      <c r="F289" s="30" t="s">
        <v>9</v>
      </c>
      <c r="G289" s="12">
        <f>54416.66+46392.4+25000</f>
        <v>125809.06</v>
      </c>
      <c r="H289" s="12">
        <v>0</v>
      </c>
      <c r="I289" s="12">
        <v>0</v>
      </c>
      <c r="J289" s="49"/>
      <c r="K289" s="42"/>
    </row>
    <row r="290" spans="1:11" ht="24.75" customHeight="1" x14ac:dyDescent="0.25">
      <c r="A290" s="49" t="s">
        <v>170</v>
      </c>
      <c r="B290" s="49" t="s">
        <v>171</v>
      </c>
      <c r="C290" s="50">
        <v>44927</v>
      </c>
      <c r="D290" s="50">
        <v>45291</v>
      </c>
      <c r="E290" s="36" t="s">
        <v>6</v>
      </c>
      <c r="F290" s="37" t="s">
        <v>163</v>
      </c>
      <c r="G290" s="12">
        <f>SUM(G291:G293)</f>
        <v>451095.59</v>
      </c>
      <c r="H290" s="12">
        <f t="shared" ref="H290:I290" si="86">SUM(H291:H293)</f>
        <v>0</v>
      </c>
      <c r="I290" s="12">
        <f t="shared" si="86"/>
        <v>0</v>
      </c>
      <c r="J290" s="49" t="s">
        <v>141</v>
      </c>
    </row>
    <row r="291" spans="1:11" ht="24.75" customHeight="1" x14ac:dyDescent="0.25">
      <c r="A291" s="49"/>
      <c r="B291" s="49"/>
      <c r="C291" s="50"/>
      <c r="D291" s="50"/>
      <c r="E291" s="36" t="s">
        <v>8</v>
      </c>
      <c r="F291" s="37" t="s">
        <v>9</v>
      </c>
      <c r="G291" s="12">
        <v>0</v>
      </c>
      <c r="H291" s="12">
        <v>0</v>
      </c>
      <c r="I291" s="12">
        <v>0</v>
      </c>
      <c r="J291" s="49"/>
    </row>
    <row r="292" spans="1:11" ht="24.75" customHeight="1" x14ac:dyDescent="0.25">
      <c r="A292" s="49"/>
      <c r="B292" s="49"/>
      <c r="C292" s="50"/>
      <c r="D292" s="50"/>
      <c r="E292" s="36" t="s">
        <v>10</v>
      </c>
      <c r="F292" s="37" t="s">
        <v>9</v>
      </c>
      <c r="G292" s="12">
        <v>0</v>
      </c>
      <c r="H292" s="12">
        <v>0</v>
      </c>
      <c r="I292" s="12">
        <v>0</v>
      </c>
      <c r="J292" s="49"/>
    </row>
    <row r="293" spans="1:11" ht="24.75" customHeight="1" x14ac:dyDescent="0.25">
      <c r="A293" s="49"/>
      <c r="B293" s="49"/>
      <c r="C293" s="50"/>
      <c r="D293" s="50"/>
      <c r="E293" s="36" t="s">
        <v>11</v>
      </c>
      <c r="F293" s="37" t="s">
        <v>9</v>
      </c>
      <c r="G293" s="12">
        <v>451095.59</v>
      </c>
      <c r="H293" s="12">
        <v>0</v>
      </c>
      <c r="I293" s="12">
        <v>0</v>
      </c>
      <c r="J293" s="49"/>
    </row>
    <row r="294" spans="1:11" ht="24.75" customHeight="1" x14ac:dyDescent="0.25">
      <c r="A294" s="49" t="s">
        <v>226</v>
      </c>
      <c r="B294" s="49" t="s">
        <v>227</v>
      </c>
      <c r="C294" s="50">
        <v>44927</v>
      </c>
      <c r="D294" s="50">
        <v>45291</v>
      </c>
      <c r="E294" s="47" t="s">
        <v>6</v>
      </c>
      <c r="F294" s="48" t="s">
        <v>163</v>
      </c>
      <c r="G294" s="12">
        <f>SUM(G295:G297)</f>
        <v>65000</v>
      </c>
      <c r="H294" s="12">
        <f t="shared" ref="H294:I294" si="87">SUM(H295:H297)</f>
        <v>0</v>
      </c>
      <c r="I294" s="12">
        <f t="shared" si="87"/>
        <v>0</v>
      </c>
      <c r="J294" s="49" t="s">
        <v>228</v>
      </c>
    </row>
    <row r="295" spans="1:11" ht="24.75" customHeight="1" x14ac:dyDescent="0.25">
      <c r="A295" s="49"/>
      <c r="B295" s="49"/>
      <c r="C295" s="50"/>
      <c r="D295" s="50"/>
      <c r="E295" s="47" t="s">
        <v>8</v>
      </c>
      <c r="F295" s="48" t="s">
        <v>9</v>
      </c>
      <c r="G295" s="12">
        <v>0</v>
      </c>
      <c r="H295" s="12">
        <v>0</v>
      </c>
      <c r="I295" s="12">
        <v>0</v>
      </c>
      <c r="J295" s="49"/>
    </row>
    <row r="296" spans="1:11" ht="24.75" customHeight="1" x14ac:dyDescent="0.25">
      <c r="A296" s="49"/>
      <c r="B296" s="49"/>
      <c r="C296" s="50"/>
      <c r="D296" s="50"/>
      <c r="E296" s="47" t="s">
        <v>10</v>
      </c>
      <c r="F296" s="48" t="s">
        <v>9</v>
      </c>
      <c r="G296" s="12">
        <v>0</v>
      </c>
      <c r="H296" s="12">
        <v>0</v>
      </c>
      <c r="I296" s="12">
        <v>0</v>
      </c>
      <c r="J296" s="49"/>
    </row>
    <row r="297" spans="1:11" ht="24.75" customHeight="1" x14ac:dyDescent="0.25">
      <c r="A297" s="49"/>
      <c r="B297" s="49"/>
      <c r="C297" s="50"/>
      <c r="D297" s="50"/>
      <c r="E297" s="47" t="s">
        <v>11</v>
      </c>
      <c r="F297" s="48" t="s">
        <v>9</v>
      </c>
      <c r="G297" s="12">
        <v>65000</v>
      </c>
      <c r="H297" s="12">
        <v>0</v>
      </c>
      <c r="I297" s="12">
        <v>0</v>
      </c>
      <c r="J297" s="49"/>
    </row>
    <row r="298" spans="1:11" ht="24.75" customHeight="1" x14ac:dyDescent="0.25">
      <c r="A298" s="49" t="s">
        <v>161</v>
      </c>
      <c r="B298" s="49" t="s">
        <v>157</v>
      </c>
      <c r="C298" s="50">
        <v>44927</v>
      </c>
      <c r="D298" s="50">
        <v>45291</v>
      </c>
      <c r="E298" s="29" t="s">
        <v>6</v>
      </c>
      <c r="F298" s="30" t="s">
        <v>163</v>
      </c>
      <c r="G298" s="12">
        <f>SUM(G299:G301)</f>
        <v>200000</v>
      </c>
      <c r="H298" s="12">
        <f t="shared" ref="H298:I298" si="88">SUM(H299:H301)</f>
        <v>0</v>
      </c>
      <c r="I298" s="12">
        <f t="shared" si="88"/>
        <v>0</v>
      </c>
      <c r="J298" s="49" t="s">
        <v>141</v>
      </c>
    </row>
    <row r="299" spans="1:11" ht="24.75" customHeight="1" x14ac:dyDescent="0.25">
      <c r="A299" s="49"/>
      <c r="B299" s="49"/>
      <c r="C299" s="50"/>
      <c r="D299" s="50"/>
      <c r="E299" s="29" t="s">
        <v>8</v>
      </c>
      <c r="F299" s="30" t="s">
        <v>9</v>
      </c>
      <c r="G299" s="12">
        <v>0</v>
      </c>
      <c r="H299" s="12">
        <v>0</v>
      </c>
      <c r="I299" s="12">
        <v>0</v>
      </c>
      <c r="J299" s="49"/>
    </row>
    <row r="300" spans="1:11" ht="24.75" customHeight="1" x14ac:dyDescent="0.25">
      <c r="A300" s="49"/>
      <c r="B300" s="49"/>
      <c r="C300" s="50"/>
      <c r="D300" s="50"/>
      <c r="E300" s="29" t="s">
        <v>10</v>
      </c>
      <c r="F300" s="30" t="s">
        <v>9</v>
      </c>
      <c r="G300" s="12">
        <v>0</v>
      </c>
      <c r="H300" s="12">
        <v>0</v>
      </c>
      <c r="I300" s="12">
        <v>0</v>
      </c>
      <c r="J300" s="49"/>
    </row>
    <row r="301" spans="1:11" ht="24.75" customHeight="1" x14ac:dyDescent="0.25">
      <c r="A301" s="49"/>
      <c r="B301" s="49"/>
      <c r="C301" s="50"/>
      <c r="D301" s="50"/>
      <c r="E301" s="29" t="s">
        <v>11</v>
      </c>
      <c r="F301" s="30" t="s">
        <v>9</v>
      </c>
      <c r="G301" s="12">
        <v>200000</v>
      </c>
      <c r="H301" s="12">
        <v>0</v>
      </c>
      <c r="I301" s="12">
        <v>0</v>
      </c>
      <c r="J301" s="49"/>
    </row>
    <row r="302" spans="1:11" ht="20.25" customHeight="1" x14ac:dyDescent="0.25">
      <c r="A302" s="49" t="s">
        <v>37</v>
      </c>
      <c r="B302" s="54" t="s">
        <v>67</v>
      </c>
      <c r="C302" s="50">
        <v>44927</v>
      </c>
      <c r="D302" s="50">
        <v>46022</v>
      </c>
      <c r="E302" s="3" t="s">
        <v>6</v>
      </c>
      <c r="F302" s="1" t="s">
        <v>69</v>
      </c>
      <c r="G302" s="12">
        <f>SUM(G303:G305)</f>
        <v>64500</v>
      </c>
      <c r="H302" s="12">
        <f t="shared" ref="H302" si="89">SUM(H303:H305)</f>
        <v>46900</v>
      </c>
      <c r="I302" s="12">
        <f t="shared" ref="I302" si="90">SUM(I303:I305)</f>
        <v>23500</v>
      </c>
      <c r="J302" s="49" t="s">
        <v>39</v>
      </c>
    </row>
    <row r="303" spans="1:11" ht="24.75" customHeight="1" x14ac:dyDescent="0.25">
      <c r="A303" s="49"/>
      <c r="B303" s="54"/>
      <c r="C303" s="50"/>
      <c r="D303" s="50"/>
      <c r="E303" s="3" t="s">
        <v>8</v>
      </c>
      <c r="F303" s="1" t="s">
        <v>9</v>
      </c>
      <c r="G303" s="12">
        <v>0</v>
      </c>
      <c r="H303" s="12">
        <v>0</v>
      </c>
      <c r="I303" s="12">
        <v>0</v>
      </c>
      <c r="J303" s="49"/>
    </row>
    <row r="304" spans="1:11" ht="24.75" customHeight="1" x14ac:dyDescent="0.25">
      <c r="A304" s="49"/>
      <c r="B304" s="54"/>
      <c r="C304" s="50"/>
      <c r="D304" s="50"/>
      <c r="E304" s="3" t="s">
        <v>10</v>
      </c>
      <c r="F304" s="1" t="s">
        <v>9</v>
      </c>
      <c r="G304" s="12">
        <v>0</v>
      </c>
      <c r="H304" s="12">
        <v>0</v>
      </c>
      <c r="I304" s="12">
        <v>0</v>
      </c>
      <c r="J304" s="49"/>
    </row>
    <row r="305" spans="1:11" ht="24.75" customHeight="1" x14ac:dyDescent="0.25">
      <c r="A305" s="49"/>
      <c r="B305" s="54"/>
      <c r="C305" s="50"/>
      <c r="D305" s="50"/>
      <c r="E305" s="3" t="s">
        <v>11</v>
      </c>
      <c r="F305" s="1" t="s">
        <v>9</v>
      </c>
      <c r="G305" s="12">
        <v>64500</v>
      </c>
      <c r="H305" s="12">
        <v>46900</v>
      </c>
      <c r="I305" s="12">
        <v>23500</v>
      </c>
      <c r="J305" s="49"/>
      <c r="K305" s="42"/>
    </row>
    <row r="306" spans="1:11" ht="24.75" customHeight="1" x14ac:dyDescent="0.25">
      <c r="A306" s="49" t="s">
        <v>40</v>
      </c>
      <c r="B306" s="54" t="s">
        <v>67</v>
      </c>
      <c r="C306" s="50">
        <v>44927</v>
      </c>
      <c r="D306" s="50">
        <v>46022</v>
      </c>
      <c r="E306" s="3" t="s">
        <v>6</v>
      </c>
      <c r="F306" s="1" t="s">
        <v>158</v>
      </c>
      <c r="G306" s="12">
        <f>SUM(G307:G309)</f>
        <v>2726097.1</v>
      </c>
      <c r="H306" s="12">
        <f t="shared" ref="H306" si="91">SUM(H307:H309)</f>
        <v>2713680.2</v>
      </c>
      <c r="I306" s="12">
        <f t="shared" ref="I306" si="92">SUM(I307:I309)</f>
        <v>2687616.4</v>
      </c>
      <c r="J306" s="49" t="s">
        <v>98</v>
      </c>
    </row>
    <row r="307" spans="1:11" ht="24.75" customHeight="1" x14ac:dyDescent="0.25">
      <c r="A307" s="49"/>
      <c r="B307" s="54"/>
      <c r="C307" s="50"/>
      <c r="D307" s="50"/>
      <c r="E307" s="3" t="s">
        <v>8</v>
      </c>
      <c r="F307" s="1" t="s">
        <v>9</v>
      </c>
      <c r="G307" s="12">
        <v>0</v>
      </c>
      <c r="H307" s="12">
        <v>0</v>
      </c>
      <c r="I307" s="12">
        <v>0</v>
      </c>
      <c r="J307" s="49"/>
    </row>
    <row r="308" spans="1:11" ht="24.75" customHeight="1" x14ac:dyDescent="0.25">
      <c r="A308" s="49"/>
      <c r="B308" s="54"/>
      <c r="C308" s="50"/>
      <c r="D308" s="50"/>
      <c r="E308" s="3" t="s">
        <v>10</v>
      </c>
      <c r="F308" s="1" t="s">
        <v>9</v>
      </c>
      <c r="G308" s="12">
        <f>2728817-2719.9</f>
        <v>2726097.1</v>
      </c>
      <c r="H308" s="12">
        <v>2713680.2</v>
      </c>
      <c r="I308" s="12">
        <v>2687616.4</v>
      </c>
      <c r="J308" s="49"/>
      <c r="K308" s="42"/>
    </row>
    <row r="309" spans="1:11" ht="24.75" customHeight="1" x14ac:dyDescent="0.25">
      <c r="A309" s="49"/>
      <c r="B309" s="54"/>
      <c r="C309" s="50"/>
      <c r="D309" s="50"/>
      <c r="E309" s="3" t="s">
        <v>11</v>
      </c>
      <c r="F309" s="1" t="s">
        <v>9</v>
      </c>
      <c r="G309" s="12">
        <v>0</v>
      </c>
      <c r="H309" s="12">
        <v>0</v>
      </c>
      <c r="I309" s="12">
        <v>0</v>
      </c>
      <c r="J309" s="49"/>
    </row>
    <row r="310" spans="1:11" ht="15" customHeight="1" x14ac:dyDescent="0.25">
      <c r="A310" s="55" t="s">
        <v>70</v>
      </c>
      <c r="B310" s="55"/>
      <c r="C310" s="55"/>
      <c r="D310" s="55"/>
      <c r="E310" s="55"/>
      <c r="F310" s="55"/>
      <c r="G310" s="55"/>
      <c r="H310" s="55"/>
      <c r="I310" s="55"/>
      <c r="J310" s="55"/>
    </row>
    <row r="311" spans="1:11" ht="15.75" customHeight="1" x14ac:dyDescent="0.25">
      <c r="A311" s="49" t="s">
        <v>29</v>
      </c>
      <c r="B311" s="54" t="s">
        <v>71</v>
      </c>
      <c r="C311" s="50">
        <v>44927</v>
      </c>
      <c r="D311" s="50">
        <v>46022</v>
      </c>
      <c r="E311" s="3" t="s">
        <v>6</v>
      </c>
      <c r="F311" s="1" t="s">
        <v>72</v>
      </c>
      <c r="G311" s="12">
        <f>SUM(G312:G314)</f>
        <v>36843101</v>
      </c>
      <c r="H311" s="12">
        <f t="shared" ref="H311" si="93">SUM(H312:H314)</f>
        <v>32304900</v>
      </c>
      <c r="I311" s="12">
        <f t="shared" ref="I311" si="94">SUM(I312:I314)</f>
        <v>33505200</v>
      </c>
      <c r="J311" s="49" t="s">
        <v>73</v>
      </c>
    </row>
    <row r="312" spans="1:11" ht="24.75" customHeight="1" x14ac:dyDescent="0.25">
      <c r="A312" s="49"/>
      <c r="B312" s="54"/>
      <c r="C312" s="50"/>
      <c r="D312" s="50"/>
      <c r="E312" s="3" t="s">
        <v>8</v>
      </c>
      <c r="F312" s="1" t="s">
        <v>9</v>
      </c>
      <c r="G312" s="12">
        <v>0</v>
      </c>
      <c r="H312" s="12">
        <v>0</v>
      </c>
      <c r="I312" s="12">
        <v>0</v>
      </c>
      <c r="J312" s="49"/>
    </row>
    <row r="313" spans="1:11" ht="24.75" customHeight="1" x14ac:dyDescent="0.25">
      <c r="A313" s="49"/>
      <c r="B313" s="54"/>
      <c r="C313" s="50"/>
      <c r="D313" s="50"/>
      <c r="E313" s="3" t="s">
        <v>10</v>
      </c>
      <c r="F313" s="1" t="s">
        <v>9</v>
      </c>
      <c r="G313" s="12">
        <v>0</v>
      </c>
      <c r="H313" s="12">
        <v>0</v>
      </c>
      <c r="I313" s="12">
        <v>0</v>
      </c>
      <c r="J313" s="49"/>
    </row>
    <row r="314" spans="1:11" ht="24.75" customHeight="1" x14ac:dyDescent="0.25">
      <c r="A314" s="49"/>
      <c r="B314" s="54"/>
      <c r="C314" s="50"/>
      <c r="D314" s="50"/>
      <c r="E314" s="3" t="s">
        <v>11</v>
      </c>
      <c r="F314" s="1" t="s">
        <v>9</v>
      </c>
      <c r="G314" s="12">
        <f>30559626.47+643974.53+2500000+2400000+400000+339500</f>
        <v>36843101</v>
      </c>
      <c r="H314" s="12">
        <v>32304900</v>
      </c>
      <c r="I314" s="12">
        <v>33505200</v>
      </c>
      <c r="J314" s="49"/>
      <c r="K314" s="42"/>
    </row>
    <row r="315" spans="1:11" ht="15" customHeight="1" x14ac:dyDescent="0.25">
      <c r="A315" s="55" t="s">
        <v>74</v>
      </c>
      <c r="B315" s="55"/>
      <c r="C315" s="55"/>
      <c r="D315" s="55"/>
      <c r="E315" s="55"/>
      <c r="F315" s="55"/>
      <c r="G315" s="55"/>
      <c r="H315" s="55"/>
      <c r="I315" s="55"/>
      <c r="J315" s="55"/>
    </row>
    <row r="316" spans="1:11" ht="16.5" customHeight="1" x14ac:dyDescent="0.25">
      <c r="A316" s="49" t="s">
        <v>75</v>
      </c>
      <c r="B316" s="54" t="s">
        <v>71</v>
      </c>
      <c r="C316" s="50">
        <v>44927</v>
      </c>
      <c r="D316" s="50">
        <v>46022</v>
      </c>
      <c r="E316" s="3" t="s">
        <v>6</v>
      </c>
      <c r="F316" s="1" t="s">
        <v>76</v>
      </c>
      <c r="G316" s="12">
        <f>SUM(G317:G319)</f>
        <v>50000</v>
      </c>
      <c r="H316" s="12">
        <f t="shared" ref="H316" si="95">SUM(H317:H319)</f>
        <v>50000</v>
      </c>
      <c r="I316" s="12">
        <f t="shared" ref="I316" si="96">SUM(I317:I319)</f>
        <v>50000</v>
      </c>
      <c r="J316" s="49" t="s">
        <v>77</v>
      </c>
    </row>
    <row r="317" spans="1:11" ht="24.75" customHeight="1" x14ac:dyDescent="0.25">
      <c r="A317" s="49"/>
      <c r="B317" s="54"/>
      <c r="C317" s="50"/>
      <c r="D317" s="50"/>
      <c r="E317" s="3" t="s">
        <v>8</v>
      </c>
      <c r="F317" s="1" t="s">
        <v>9</v>
      </c>
      <c r="G317" s="12">
        <v>0</v>
      </c>
      <c r="H317" s="12">
        <v>0</v>
      </c>
      <c r="I317" s="12">
        <v>0</v>
      </c>
      <c r="J317" s="49"/>
    </row>
    <row r="318" spans="1:11" ht="24.75" customHeight="1" x14ac:dyDescent="0.25">
      <c r="A318" s="49"/>
      <c r="B318" s="54"/>
      <c r="C318" s="50"/>
      <c r="D318" s="50"/>
      <c r="E318" s="3" t="s">
        <v>10</v>
      </c>
      <c r="F318" s="1" t="s">
        <v>9</v>
      </c>
      <c r="G318" s="12">
        <v>0</v>
      </c>
      <c r="H318" s="12">
        <v>0</v>
      </c>
      <c r="I318" s="12">
        <v>0</v>
      </c>
      <c r="J318" s="49"/>
    </row>
    <row r="319" spans="1:11" ht="24.75" customHeight="1" x14ac:dyDescent="0.25">
      <c r="A319" s="49"/>
      <c r="B319" s="54"/>
      <c r="C319" s="50"/>
      <c r="D319" s="50"/>
      <c r="E319" s="3" t="s">
        <v>11</v>
      </c>
      <c r="F319" s="1" t="s">
        <v>9</v>
      </c>
      <c r="G319" s="12">
        <v>50000</v>
      </c>
      <c r="H319" s="12">
        <v>50000</v>
      </c>
      <c r="I319" s="12">
        <v>50000</v>
      </c>
      <c r="J319" s="49"/>
      <c r="K319" s="44"/>
    </row>
    <row r="320" spans="1:11" ht="17.25" customHeight="1" x14ac:dyDescent="0.25">
      <c r="A320" s="49" t="s">
        <v>79</v>
      </c>
      <c r="B320" s="54" t="s">
        <v>71</v>
      </c>
      <c r="C320" s="50">
        <v>44927</v>
      </c>
      <c r="D320" s="50">
        <v>46022</v>
      </c>
      <c r="E320" s="3" t="s">
        <v>6</v>
      </c>
      <c r="F320" s="1" t="s">
        <v>78</v>
      </c>
      <c r="G320" s="12">
        <f>SUM(G321:G323)</f>
        <v>60000</v>
      </c>
      <c r="H320" s="12">
        <f t="shared" ref="H320" si="97">SUM(H321:H323)</f>
        <v>60000</v>
      </c>
      <c r="I320" s="12">
        <f t="shared" ref="I320" si="98">SUM(I321:I323)</f>
        <v>60000</v>
      </c>
      <c r="J320" s="49" t="s">
        <v>83</v>
      </c>
    </row>
    <row r="321" spans="1:13" ht="24.75" customHeight="1" x14ac:dyDescent="0.25">
      <c r="A321" s="49"/>
      <c r="B321" s="54"/>
      <c r="C321" s="50"/>
      <c r="D321" s="50"/>
      <c r="E321" s="3" t="s">
        <v>8</v>
      </c>
      <c r="F321" s="1" t="s">
        <v>9</v>
      </c>
      <c r="G321" s="12">
        <v>0</v>
      </c>
      <c r="H321" s="12">
        <v>0</v>
      </c>
      <c r="I321" s="12">
        <v>0</v>
      </c>
      <c r="J321" s="49"/>
    </row>
    <row r="322" spans="1:13" ht="24.75" customHeight="1" x14ac:dyDescent="0.25">
      <c r="A322" s="49"/>
      <c r="B322" s="54"/>
      <c r="C322" s="50"/>
      <c r="D322" s="50"/>
      <c r="E322" s="3" t="s">
        <v>10</v>
      </c>
      <c r="F322" s="1" t="s">
        <v>9</v>
      </c>
      <c r="G322" s="12">
        <v>0</v>
      </c>
      <c r="H322" s="12">
        <v>0</v>
      </c>
      <c r="I322" s="12">
        <v>0</v>
      </c>
      <c r="J322" s="49"/>
    </row>
    <row r="323" spans="1:13" ht="24.75" customHeight="1" x14ac:dyDescent="0.25">
      <c r="A323" s="49"/>
      <c r="B323" s="54"/>
      <c r="C323" s="50"/>
      <c r="D323" s="50"/>
      <c r="E323" s="3" t="s">
        <v>11</v>
      </c>
      <c r="F323" s="1" t="s">
        <v>9</v>
      </c>
      <c r="G323" s="12">
        <v>60000</v>
      </c>
      <c r="H323" s="12">
        <v>60000</v>
      </c>
      <c r="I323" s="12">
        <v>60000</v>
      </c>
      <c r="J323" s="49"/>
      <c r="K323" s="42"/>
    </row>
    <row r="324" spans="1:13" ht="15" customHeight="1" x14ac:dyDescent="0.25">
      <c r="A324" s="55" t="s">
        <v>80</v>
      </c>
      <c r="B324" s="55"/>
      <c r="C324" s="55"/>
      <c r="D324" s="55"/>
      <c r="E324" s="55"/>
      <c r="F324" s="55"/>
      <c r="G324" s="55"/>
      <c r="H324" s="55"/>
      <c r="I324" s="55"/>
      <c r="J324" s="55"/>
    </row>
    <row r="325" spans="1:13" ht="16.5" customHeight="1" x14ac:dyDescent="0.25">
      <c r="A325" s="49" t="s">
        <v>81</v>
      </c>
      <c r="B325" s="54" t="s">
        <v>71</v>
      </c>
      <c r="C325" s="50">
        <v>44927</v>
      </c>
      <c r="D325" s="50">
        <v>46022</v>
      </c>
      <c r="E325" s="3" t="s">
        <v>6</v>
      </c>
      <c r="F325" s="1" t="s">
        <v>229</v>
      </c>
      <c r="G325" s="12">
        <f>SUM(G326:G328)</f>
        <v>1000000</v>
      </c>
      <c r="H325" s="12">
        <f t="shared" ref="H325" si="99">SUM(H326:H328)</f>
        <v>0</v>
      </c>
      <c r="I325" s="12">
        <f t="shared" ref="I325" si="100">SUM(I326:I328)</f>
        <v>0</v>
      </c>
      <c r="J325" s="49" t="s">
        <v>82</v>
      </c>
    </row>
    <row r="326" spans="1:13" ht="24.75" customHeight="1" x14ac:dyDescent="0.25">
      <c r="A326" s="49"/>
      <c r="B326" s="54"/>
      <c r="C326" s="50"/>
      <c r="D326" s="50"/>
      <c r="E326" s="3" t="s">
        <v>8</v>
      </c>
      <c r="F326" s="1" t="s">
        <v>9</v>
      </c>
      <c r="G326" s="12">
        <v>0</v>
      </c>
      <c r="H326" s="12">
        <v>0</v>
      </c>
      <c r="I326" s="12">
        <v>0</v>
      </c>
      <c r="J326" s="49"/>
    </row>
    <row r="327" spans="1:13" ht="24.75" customHeight="1" x14ac:dyDescent="0.25">
      <c r="A327" s="49"/>
      <c r="B327" s="54"/>
      <c r="C327" s="50"/>
      <c r="D327" s="50"/>
      <c r="E327" s="3" t="s">
        <v>10</v>
      </c>
      <c r="F327" s="1" t="s">
        <v>9</v>
      </c>
      <c r="G327" s="12">
        <v>0</v>
      </c>
      <c r="H327" s="12">
        <v>0</v>
      </c>
      <c r="I327" s="12">
        <v>0</v>
      </c>
      <c r="J327" s="49"/>
    </row>
    <row r="328" spans="1:13" ht="24.75" customHeight="1" x14ac:dyDescent="0.25">
      <c r="A328" s="49"/>
      <c r="B328" s="54"/>
      <c r="C328" s="50"/>
      <c r="D328" s="50"/>
      <c r="E328" s="3" t="s">
        <v>11</v>
      </c>
      <c r="F328" s="1" t="s">
        <v>9</v>
      </c>
      <c r="G328" s="12">
        <f>500000+500000</f>
        <v>1000000</v>
      </c>
      <c r="H328" s="12">
        <v>0</v>
      </c>
      <c r="I328" s="12">
        <v>0</v>
      </c>
      <c r="J328" s="49"/>
      <c r="K328" s="42"/>
    </row>
    <row r="329" spans="1:13" ht="27" customHeight="1" x14ac:dyDescent="0.25">
      <c r="A329" s="55" t="s">
        <v>84</v>
      </c>
      <c r="B329" s="55"/>
      <c r="C329" s="55"/>
      <c r="D329" s="55"/>
      <c r="E329" s="55"/>
      <c r="F329" s="55"/>
      <c r="G329" s="55"/>
      <c r="H329" s="55"/>
      <c r="I329" s="55"/>
      <c r="J329" s="55"/>
    </row>
    <row r="330" spans="1:13" ht="16.5" customHeight="1" x14ac:dyDescent="0.25">
      <c r="A330" s="49" t="s">
        <v>85</v>
      </c>
      <c r="B330" s="54" t="s">
        <v>25</v>
      </c>
      <c r="C330" s="50">
        <v>44927</v>
      </c>
      <c r="D330" s="50">
        <v>46022</v>
      </c>
      <c r="E330" s="3" t="s">
        <v>6</v>
      </c>
      <c r="F330" s="1" t="s">
        <v>86</v>
      </c>
      <c r="G330" s="12">
        <f>SUM(G331:G333)</f>
        <v>80000</v>
      </c>
      <c r="H330" s="12">
        <f t="shared" ref="H330" si="101">SUM(H331:H333)</f>
        <v>80000</v>
      </c>
      <c r="I330" s="12">
        <f t="shared" ref="I330" si="102">SUM(I331:I333)</f>
        <v>80000</v>
      </c>
      <c r="J330" s="49" t="s">
        <v>87</v>
      </c>
    </row>
    <row r="331" spans="1:13" ht="24.75" customHeight="1" x14ac:dyDescent="0.25">
      <c r="A331" s="49"/>
      <c r="B331" s="54"/>
      <c r="C331" s="50"/>
      <c r="D331" s="50"/>
      <c r="E331" s="3" t="s">
        <v>8</v>
      </c>
      <c r="F331" s="1" t="s">
        <v>9</v>
      </c>
      <c r="G331" s="12">
        <v>0</v>
      </c>
      <c r="H331" s="12">
        <v>0</v>
      </c>
      <c r="I331" s="12">
        <v>0</v>
      </c>
      <c r="J331" s="49"/>
    </row>
    <row r="332" spans="1:13" ht="24.75" customHeight="1" x14ac:dyDescent="0.25">
      <c r="A332" s="49"/>
      <c r="B332" s="54"/>
      <c r="C332" s="50"/>
      <c r="D332" s="50"/>
      <c r="E332" s="3" t="s">
        <v>10</v>
      </c>
      <c r="F332" s="1" t="s">
        <v>9</v>
      </c>
      <c r="G332" s="12">
        <v>0</v>
      </c>
      <c r="H332" s="12">
        <v>0</v>
      </c>
      <c r="I332" s="12">
        <v>0</v>
      </c>
      <c r="J332" s="49"/>
    </row>
    <row r="333" spans="1:13" ht="24.75" customHeight="1" x14ac:dyDescent="0.25">
      <c r="A333" s="49"/>
      <c r="B333" s="54"/>
      <c r="C333" s="50"/>
      <c r="D333" s="50"/>
      <c r="E333" s="3" t="s">
        <v>11</v>
      </c>
      <c r="F333" s="1" t="s">
        <v>9</v>
      </c>
      <c r="G333" s="12">
        <v>80000</v>
      </c>
      <c r="H333" s="12">
        <v>80000</v>
      </c>
      <c r="I333" s="12">
        <v>80000</v>
      </c>
      <c r="J333" s="49"/>
      <c r="K333" s="42"/>
      <c r="M333" s="18"/>
    </row>
    <row r="334" spans="1:13" ht="39" customHeight="1" x14ac:dyDescent="0.25">
      <c r="A334" s="49" t="s">
        <v>88</v>
      </c>
      <c r="B334" s="54" t="s">
        <v>25</v>
      </c>
      <c r="C334" s="50">
        <v>44927</v>
      </c>
      <c r="D334" s="50">
        <v>46022</v>
      </c>
      <c r="E334" s="3" t="s">
        <v>6</v>
      </c>
      <c r="F334" s="1" t="s">
        <v>89</v>
      </c>
      <c r="G334" s="12">
        <f>SUM(G335:G337)</f>
        <v>50000</v>
      </c>
      <c r="H334" s="12">
        <f t="shared" ref="H334" si="103">SUM(H335:H337)</f>
        <v>50000</v>
      </c>
      <c r="I334" s="12">
        <f t="shared" ref="I334" si="104">SUM(I335:I337)</f>
        <v>50000</v>
      </c>
      <c r="J334" s="49" t="s">
        <v>90</v>
      </c>
    </row>
    <row r="335" spans="1:13" ht="39" customHeight="1" x14ac:dyDescent="0.25">
      <c r="A335" s="49"/>
      <c r="B335" s="54"/>
      <c r="C335" s="50"/>
      <c r="D335" s="50"/>
      <c r="E335" s="3" t="s">
        <v>8</v>
      </c>
      <c r="F335" s="1" t="s">
        <v>9</v>
      </c>
      <c r="G335" s="12">
        <v>0</v>
      </c>
      <c r="H335" s="12">
        <v>0</v>
      </c>
      <c r="I335" s="12">
        <v>0</v>
      </c>
      <c r="J335" s="49"/>
    </row>
    <row r="336" spans="1:13" ht="39" customHeight="1" x14ac:dyDescent="0.25">
      <c r="A336" s="49"/>
      <c r="B336" s="54"/>
      <c r="C336" s="50"/>
      <c r="D336" s="50"/>
      <c r="E336" s="3" t="s">
        <v>10</v>
      </c>
      <c r="F336" s="1" t="s">
        <v>9</v>
      </c>
      <c r="G336" s="12">
        <v>0</v>
      </c>
      <c r="H336" s="12">
        <v>0</v>
      </c>
      <c r="I336" s="12">
        <v>0</v>
      </c>
      <c r="J336" s="49"/>
    </row>
    <row r="337" spans="1:11" ht="39" customHeight="1" x14ac:dyDescent="0.25">
      <c r="A337" s="49"/>
      <c r="B337" s="54"/>
      <c r="C337" s="50"/>
      <c r="D337" s="50"/>
      <c r="E337" s="3" t="s">
        <v>11</v>
      </c>
      <c r="F337" s="1" t="s">
        <v>9</v>
      </c>
      <c r="G337" s="12">
        <v>50000</v>
      </c>
      <c r="H337" s="12">
        <v>50000</v>
      </c>
      <c r="I337" s="12">
        <v>50000</v>
      </c>
      <c r="J337" s="49"/>
      <c r="K337" s="44"/>
    </row>
    <row r="338" spans="1:11" ht="21.75" customHeight="1" x14ac:dyDescent="0.25">
      <c r="A338" s="49" t="s">
        <v>91</v>
      </c>
      <c r="B338" s="54" t="s">
        <v>25</v>
      </c>
      <c r="C338" s="50">
        <v>44927</v>
      </c>
      <c r="D338" s="50">
        <v>46022</v>
      </c>
      <c r="E338" s="3" t="s">
        <v>6</v>
      </c>
      <c r="F338" s="1" t="s">
        <v>92</v>
      </c>
      <c r="G338" s="12">
        <f>SUM(G339:G341)</f>
        <v>60000</v>
      </c>
      <c r="H338" s="12">
        <f t="shared" ref="H338" si="105">SUM(H339:H341)</f>
        <v>58301.11</v>
      </c>
      <c r="I338" s="12">
        <f t="shared" ref="I338" si="106">SUM(I339:I341)</f>
        <v>30000</v>
      </c>
      <c r="J338" s="49" t="s">
        <v>93</v>
      </c>
    </row>
    <row r="339" spans="1:11" ht="29.25" customHeight="1" x14ac:dyDescent="0.25">
      <c r="A339" s="49"/>
      <c r="B339" s="54"/>
      <c r="C339" s="50"/>
      <c r="D339" s="50"/>
      <c r="E339" s="3" t="s">
        <v>8</v>
      </c>
      <c r="F339" s="1" t="s">
        <v>9</v>
      </c>
      <c r="G339" s="12">
        <v>0</v>
      </c>
      <c r="H339" s="12">
        <v>0</v>
      </c>
      <c r="I339" s="12">
        <v>0</v>
      </c>
      <c r="J339" s="49"/>
    </row>
    <row r="340" spans="1:11" ht="29.25" customHeight="1" x14ac:dyDescent="0.25">
      <c r="A340" s="49"/>
      <c r="B340" s="54"/>
      <c r="C340" s="50"/>
      <c r="D340" s="50"/>
      <c r="E340" s="3" t="s">
        <v>10</v>
      </c>
      <c r="F340" s="1" t="s">
        <v>9</v>
      </c>
      <c r="G340" s="12">
        <v>0</v>
      </c>
      <c r="H340" s="12">
        <v>0</v>
      </c>
      <c r="I340" s="12">
        <v>0</v>
      </c>
      <c r="J340" s="49"/>
    </row>
    <row r="341" spans="1:11" ht="29.25" customHeight="1" x14ac:dyDescent="0.25">
      <c r="A341" s="49"/>
      <c r="B341" s="54"/>
      <c r="C341" s="50"/>
      <c r="D341" s="50"/>
      <c r="E341" s="3" t="s">
        <v>11</v>
      </c>
      <c r="F341" s="1" t="s">
        <v>9</v>
      </c>
      <c r="G341" s="12">
        <v>60000</v>
      </c>
      <c r="H341" s="12">
        <v>58301.11</v>
      </c>
      <c r="I341" s="12">
        <v>30000</v>
      </c>
      <c r="J341" s="49"/>
      <c r="K341" s="44"/>
    </row>
    <row r="342" spans="1:11" ht="14.25" customHeight="1" x14ac:dyDescent="0.25">
      <c r="A342" s="62" t="s">
        <v>94</v>
      </c>
      <c r="B342" s="55" t="s">
        <v>9</v>
      </c>
      <c r="C342" s="63" t="s">
        <v>9</v>
      </c>
      <c r="D342" s="63" t="s">
        <v>9</v>
      </c>
      <c r="E342" s="14" t="s">
        <v>6</v>
      </c>
      <c r="F342" s="6" t="s">
        <v>9</v>
      </c>
      <c r="G342" s="9">
        <f>SUM(G343:G345)</f>
        <v>1350032073.6799998</v>
      </c>
      <c r="H342" s="9">
        <f t="shared" ref="H342:I342" si="107">SUM(H343:H345)</f>
        <v>1255652385.5</v>
      </c>
      <c r="I342" s="9">
        <f t="shared" si="107"/>
        <v>1342732267.9699998</v>
      </c>
      <c r="J342" s="55" t="s">
        <v>9</v>
      </c>
      <c r="K342" s="42"/>
    </row>
    <row r="343" spans="1:11" ht="24" customHeight="1" x14ac:dyDescent="0.25">
      <c r="A343" s="62"/>
      <c r="B343" s="55"/>
      <c r="C343" s="63"/>
      <c r="D343" s="63"/>
      <c r="E343" s="14" t="s">
        <v>8</v>
      </c>
      <c r="F343" s="6" t="s">
        <v>9</v>
      </c>
      <c r="G343" s="9">
        <f>G18+G23+G33+G37+G53+G85+G121+G133+G137+G149+G154+G158+G162+G238+G242+G250+G254+G258+G262+G266+G270+G274+G283+G303+G307+G312+G317+G321+G326+G331+G335+G339+G234+G230+G129+G28+G93+G246+G170+G117+G141+G145+G174+G73+G89+G105+G166+G178+G182+G198+G210+G218+G222+G287+G299+G190+G125+G113+G291+G45+G194+G278+G295+G226+G214+G206+G202+G186+G109+G101+G97+G81+G77+G69+G65+G61+G57+G49+G41</f>
        <v>52235595.519999996</v>
      </c>
      <c r="H343" s="9">
        <f t="shared" ref="H343:I343" si="108">H18+H23+H33+H37+H53+H85+H121+H133+H137+H149+H154+H158+H162+H238+H242+H250+H254+H258+H262+H266+H270+H274+H283+H303+H307+H312+H317+H321+H326+H331+H335+H339+H234+H230+H129+H28+H93+H246+H170+H117+H141+H145+H174+H73+H89+H105+H166+H178+H182+H198+H210+H218+H222+H287+H299+H190+H125+H113+H291+H45+H194+H278+H295+H226+H214+H206+H202+H186+H109+H101+H97+H81+H77+H69+H65+H61+H57+H49+H41</f>
        <v>69581762.579999998</v>
      </c>
      <c r="I343" s="9">
        <f t="shared" si="108"/>
        <v>49009930.68</v>
      </c>
      <c r="J343" s="55"/>
      <c r="K343" s="43"/>
    </row>
    <row r="344" spans="1:11" ht="24" customHeight="1" x14ac:dyDescent="0.25">
      <c r="A344" s="62"/>
      <c r="B344" s="55"/>
      <c r="C344" s="63"/>
      <c r="D344" s="63"/>
      <c r="E344" s="14" t="s">
        <v>10</v>
      </c>
      <c r="F344" s="6" t="s">
        <v>9</v>
      </c>
      <c r="G344" s="9">
        <f t="shared" ref="G344:I345" si="109">G19+G24+G34+G38+G54+G86+G122+G134+G138+G150+G155+G159+G163+G239+G243+G251+G255+G259+G263+G267+G271+G275+G284+G304+G308+G313+G318+G322+G327+G332+G336+G340+G235+G231+G130+G29+G94+G247+G171+G118+G142+G146+G175+G74+G90+G106+G167+G179+G183+G199+G211+G219+G223+G288+G300+G191+G126+G114+G292+G46+G195+G279+G296+G227+G215+G207+G203+G187+G110+G102+G98+G82+G78+G70+G66+G62+G58+G50+G42</f>
        <v>957464571.38999999</v>
      </c>
      <c r="H344" s="9">
        <f t="shared" si="109"/>
        <v>889515022.8299998</v>
      </c>
      <c r="I344" s="9">
        <f t="shared" si="109"/>
        <v>982654682.36999989</v>
      </c>
      <c r="J344" s="55"/>
      <c r="K344" s="42"/>
    </row>
    <row r="345" spans="1:11" ht="24" customHeight="1" x14ac:dyDescent="0.25">
      <c r="A345" s="62"/>
      <c r="B345" s="55"/>
      <c r="C345" s="63"/>
      <c r="D345" s="63"/>
      <c r="E345" s="14" t="s">
        <v>11</v>
      </c>
      <c r="F345" s="6" t="s">
        <v>9</v>
      </c>
      <c r="G345" s="9">
        <f t="shared" si="109"/>
        <v>340331906.76999992</v>
      </c>
      <c r="H345" s="9">
        <f t="shared" si="109"/>
        <v>296555600.09000003</v>
      </c>
      <c r="I345" s="9">
        <f t="shared" si="109"/>
        <v>311067654.91999996</v>
      </c>
      <c r="J345" s="55"/>
      <c r="K345" s="42"/>
    </row>
    <row r="346" spans="1:11" s="8" customFormat="1" ht="8.25" customHeight="1" x14ac:dyDescent="0.25"/>
    <row r="347" spans="1:11" s="8" customFormat="1" ht="12.75" customHeight="1" x14ac:dyDescent="0.25">
      <c r="A347" s="13" t="s">
        <v>231</v>
      </c>
      <c r="B347" s="13"/>
      <c r="C347" s="13"/>
      <c r="D347" s="13"/>
      <c r="E347" s="13"/>
      <c r="F347" s="13"/>
      <c r="G347" s="13"/>
      <c r="H347" s="13"/>
      <c r="I347" s="13"/>
      <c r="J347" s="13"/>
    </row>
    <row r="348" spans="1:11" s="8" customFormat="1" ht="12.75" customHeight="1" x14ac:dyDescent="0.25">
      <c r="A348" s="13" t="s">
        <v>108</v>
      </c>
      <c r="B348" s="13"/>
      <c r="C348" s="13"/>
      <c r="D348" s="13"/>
      <c r="E348" s="13"/>
      <c r="F348" s="13"/>
      <c r="G348" s="13"/>
      <c r="H348" s="13"/>
      <c r="I348" s="13"/>
      <c r="J348" s="13" t="s">
        <v>232</v>
      </c>
    </row>
    <row r="349" spans="1:11" s="8" customFormat="1" ht="30" customHeight="1" x14ac:dyDescent="0.25"/>
    <row r="350" spans="1:11" x14ac:dyDescent="0.25">
      <c r="F350" s="18"/>
      <c r="G350" s="18"/>
      <c r="H350" s="18"/>
      <c r="I350" s="18"/>
    </row>
    <row r="351" spans="1:11" x14ac:dyDescent="0.25">
      <c r="F351" s="18"/>
      <c r="G351" s="18"/>
      <c r="H351" s="18"/>
      <c r="I351" s="18"/>
    </row>
    <row r="352" spans="1:11" x14ac:dyDescent="0.25">
      <c r="F352" s="18"/>
      <c r="G352" s="18"/>
      <c r="H352" s="18"/>
      <c r="I352" s="18"/>
    </row>
    <row r="353" spans="6:9" x14ac:dyDescent="0.25">
      <c r="F353" s="18"/>
      <c r="G353" s="18"/>
      <c r="H353" s="18"/>
      <c r="I353" s="18"/>
    </row>
  </sheetData>
  <mergeCells count="417">
    <mergeCell ref="D277:D280"/>
    <mergeCell ref="J277:J280"/>
    <mergeCell ref="D193:D196"/>
    <mergeCell ref="J193:J196"/>
    <mergeCell ref="J241:J244"/>
    <mergeCell ref="B237:B240"/>
    <mergeCell ref="C237:C240"/>
    <mergeCell ref="A233:A236"/>
    <mergeCell ref="B233:B236"/>
    <mergeCell ref="C233:C236"/>
    <mergeCell ref="D233:D236"/>
    <mergeCell ref="J233:J236"/>
    <mergeCell ref="A237:A240"/>
    <mergeCell ref="A173:A176"/>
    <mergeCell ref="B173:B176"/>
    <mergeCell ref="C173:C176"/>
    <mergeCell ref="D173:D176"/>
    <mergeCell ref="J173:J176"/>
    <mergeCell ref="C229:C232"/>
    <mergeCell ref="D229:D232"/>
    <mergeCell ref="J229:J232"/>
    <mergeCell ref="B165:B168"/>
    <mergeCell ref="C165:C168"/>
    <mergeCell ref="A193:A196"/>
    <mergeCell ref="B193:B196"/>
    <mergeCell ref="C193:C196"/>
    <mergeCell ref="D165:D168"/>
    <mergeCell ref="J165:J168"/>
    <mergeCell ref="A177:A180"/>
    <mergeCell ref="B177:B180"/>
    <mergeCell ref="C177:C180"/>
    <mergeCell ref="D177:D180"/>
    <mergeCell ref="J177:J180"/>
    <mergeCell ref="A181:A184"/>
    <mergeCell ref="C161:C164"/>
    <mergeCell ref="D161:D164"/>
    <mergeCell ref="J161:J164"/>
    <mergeCell ref="A161:A164"/>
    <mergeCell ref="B161:B164"/>
    <mergeCell ref="A169:A172"/>
    <mergeCell ref="B169:B172"/>
    <mergeCell ref="C169:C172"/>
    <mergeCell ref="D169:D172"/>
    <mergeCell ref="J169:J172"/>
    <mergeCell ref="J342:J345"/>
    <mergeCell ref="A342:A345"/>
    <mergeCell ref="B342:B345"/>
    <mergeCell ref="C342:C345"/>
    <mergeCell ref="D342:D345"/>
    <mergeCell ref="A334:A337"/>
    <mergeCell ref="B334:B337"/>
    <mergeCell ref="C334:C337"/>
    <mergeCell ref="D334:D337"/>
    <mergeCell ref="J334:J337"/>
    <mergeCell ref="A338:A341"/>
    <mergeCell ref="B338:B341"/>
    <mergeCell ref="C338:C341"/>
    <mergeCell ref="D338:D341"/>
    <mergeCell ref="J338:J341"/>
    <mergeCell ref="D330:D333"/>
    <mergeCell ref="J330:J333"/>
    <mergeCell ref="A324:J324"/>
    <mergeCell ref="A325:A328"/>
    <mergeCell ref="B325:B328"/>
    <mergeCell ref="C325:C328"/>
    <mergeCell ref="D325:D328"/>
    <mergeCell ref="J325:J328"/>
    <mergeCell ref="A316:A319"/>
    <mergeCell ref="B316:B319"/>
    <mergeCell ref="C316:C319"/>
    <mergeCell ref="D316:D319"/>
    <mergeCell ref="J316:J319"/>
    <mergeCell ref="A320:A323"/>
    <mergeCell ref="B320:B323"/>
    <mergeCell ref="C320:C323"/>
    <mergeCell ref="D320:D323"/>
    <mergeCell ref="J320:J323"/>
    <mergeCell ref="A329:J329"/>
    <mergeCell ref="A330:A333"/>
    <mergeCell ref="B330:B333"/>
    <mergeCell ref="C330:C333"/>
    <mergeCell ref="A311:A314"/>
    <mergeCell ref="B311:B314"/>
    <mergeCell ref="C311:C314"/>
    <mergeCell ref="D311:D314"/>
    <mergeCell ref="J311:J314"/>
    <mergeCell ref="A315:J315"/>
    <mergeCell ref="A306:A309"/>
    <mergeCell ref="B306:B309"/>
    <mergeCell ref="C306:C309"/>
    <mergeCell ref="D306:D309"/>
    <mergeCell ref="J306:J309"/>
    <mergeCell ref="A310:J310"/>
    <mergeCell ref="A282:A285"/>
    <mergeCell ref="B282:B285"/>
    <mergeCell ref="C282:C285"/>
    <mergeCell ref="D282:D285"/>
    <mergeCell ref="J282:J285"/>
    <mergeCell ref="A302:A305"/>
    <mergeCell ref="B302:B305"/>
    <mergeCell ref="C302:C305"/>
    <mergeCell ref="D302:D305"/>
    <mergeCell ref="J302:J305"/>
    <mergeCell ref="A298:A301"/>
    <mergeCell ref="B298:B301"/>
    <mergeCell ref="C298:C301"/>
    <mergeCell ref="D298:D301"/>
    <mergeCell ref="J298:J301"/>
    <mergeCell ref="A290:A293"/>
    <mergeCell ref="B290:B293"/>
    <mergeCell ref="C290:C293"/>
    <mergeCell ref="D290:D293"/>
    <mergeCell ref="J290:J293"/>
    <mergeCell ref="A294:A297"/>
    <mergeCell ref="B294:B297"/>
    <mergeCell ref="C294:C297"/>
    <mergeCell ref="D294:D297"/>
    <mergeCell ref="A269:A272"/>
    <mergeCell ref="B269:B272"/>
    <mergeCell ref="C269:C272"/>
    <mergeCell ref="D269:D272"/>
    <mergeCell ref="J269:J272"/>
    <mergeCell ref="A281:J281"/>
    <mergeCell ref="A261:A264"/>
    <mergeCell ref="B261:B264"/>
    <mergeCell ref="C261:C264"/>
    <mergeCell ref="D261:D264"/>
    <mergeCell ref="J261:J264"/>
    <mergeCell ref="A265:A268"/>
    <mergeCell ref="B265:B268"/>
    <mergeCell ref="C265:C268"/>
    <mergeCell ref="D265:D268"/>
    <mergeCell ref="J265:J268"/>
    <mergeCell ref="J273:J276"/>
    <mergeCell ref="A273:A276"/>
    <mergeCell ref="B273:B276"/>
    <mergeCell ref="C273:C276"/>
    <mergeCell ref="D273:D276"/>
    <mergeCell ref="A277:A280"/>
    <mergeCell ref="B277:B280"/>
    <mergeCell ref="C277:C280"/>
    <mergeCell ref="A136:A139"/>
    <mergeCell ref="B136:B139"/>
    <mergeCell ref="C136:C139"/>
    <mergeCell ref="D136:D139"/>
    <mergeCell ref="J136:J139"/>
    <mergeCell ref="A148:A151"/>
    <mergeCell ref="B148:B151"/>
    <mergeCell ref="C148:C151"/>
    <mergeCell ref="D148:D151"/>
    <mergeCell ref="J148:J151"/>
    <mergeCell ref="A140:A143"/>
    <mergeCell ref="B140:B143"/>
    <mergeCell ref="C140:C143"/>
    <mergeCell ref="A144:A147"/>
    <mergeCell ref="B144:B147"/>
    <mergeCell ref="C144:C147"/>
    <mergeCell ref="D144:D147"/>
    <mergeCell ref="J144:J147"/>
    <mergeCell ref="D140:D143"/>
    <mergeCell ref="J140:J143"/>
    <mergeCell ref="A112:A115"/>
    <mergeCell ref="B112:B115"/>
    <mergeCell ref="C112:C115"/>
    <mergeCell ref="D112:D115"/>
    <mergeCell ref="J112:J115"/>
    <mergeCell ref="A132:A135"/>
    <mergeCell ref="B132:B135"/>
    <mergeCell ref="C132:C135"/>
    <mergeCell ref="D132:D135"/>
    <mergeCell ref="J132:J135"/>
    <mergeCell ref="A128:A131"/>
    <mergeCell ref="B128:B131"/>
    <mergeCell ref="C128:C131"/>
    <mergeCell ref="D128:D131"/>
    <mergeCell ref="J128:J131"/>
    <mergeCell ref="A124:A127"/>
    <mergeCell ref="B124:B127"/>
    <mergeCell ref="C124:C127"/>
    <mergeCell ref="D124:D127"/>
    <mergeCell ref="J124:J127"/>
    <mergeCell ref="J22:J25"/>
    <mergeCell ref="A31:J31"/>
    <mergeCell ref="A32:A35"/>
    <mergeCell ref="C32:C35"/>
    <mergeCell ref="D32:D35"/>
    <mergeCell ref="J32:J35"/>
    <mergeCell ref="A26:J26"/>
    <mergeCell ref="A27:A30"/>
    <mergeCell ref="B27:B30"/>
    <mergeCell ref="C27:C30"/>
    <mergeCell ref="D27:D30"/>
    <mergeCell ref="J27:J30"/>
    <mergeCell ref="B22:B25"/>
    <mergeCell ref="C22:C25"/>
    <mergeCell ref="D22:D25"/>
    <mergeCell ref="A22:A25"/>
    <mergeCell ref="B32:B35"/>
    <mergeCell ref="A84:A87"/>
    <mergeCell ref="B84:B87"/>
    <mergeCell ref="C84:C87"/>
    <mergeCell ref="D84:D87"/>
    <mergeCell ref="J84:J87"/>
    <mergeCell ref="A36:A39"/>
    <mergeCell ref="B36:B39"/>
    <mergeCell ref="C36:C39"/>
    <mergeCell ref="D36:D39"/>
    <mergeCell ref="J36:J39"/>
    <mergeCell ref="A52:A55"/>
    <mergeCell ref="A72:A75"/>
    <mergeCell ref="B72:B75"/>
    <mergeCell ref="C72:C75"/>
    <mergeCell ref="D72:D75"/>
    <mergeCell ref="J72:J75"/>
    <mergeCell ref="B52:B55"/>
    <mergeCell ref="C52:C55"/>
    <mergeCell ref="D52:D55"/>
    <mergeCell ref="J52:J55"/>
    <mergeCell ref="A44:A47"/>
    <mergeCell ref="B44:B47"/>
    <mergeCell ref="C44:C47"/>
    <mergeCell ref="D44:D47"/>
    <mergeCell ref="A11:J11"/>
    <mergeCell ref="A12:J12"/>
    <mergeCell ref="A16:J16"/>
    <mergeCell ref="A17:A20"/>
    <mergeCell ref="B17:B20"/>
    <mergeCell ref="C17:C20"/>
    <mergeCell ref="D17:D20"/>
    <mergeCell ref="J17:J20"/>
    <mergeCell ref="A21:J21"/>
    <mergeCell ref="G13:I13"/>
    <mergeCell ref="A13:A14"/>
    <mergeCell ref="B13:B14"/>
    <mergeCell ref="C13:D13"/>
    <mergeCell ref="J13:J14"/>
    <mergeCell ref="A88:A91"/>
    <mergeCell ref="B88:B91"/>
    <mergeCell ref="C88:C91"/>
    <mergeCell ref="D88:D91"/>
    <mergeCell ref="J88:J91"/>
    <mergeCell ref="A104:A107"/>
    <mergeCell ref="B104:B107"/>
    <mergeCell ref="C104:C107"/>
    <mergeCell ref="D104:D107"/>
    <mergeCell ref="J104:J107"/>
    <mergeCell ref="A92:A95"/>
    <mergeCell ref="B92:B95"/>
    <mergeCell ref="C92:C95"/>
    <mergeCell ref="D92:D95"/>
    <mergeCell ref="J92:J95"/>
    <mergeCell ref="A229:A232"/>
    <mergeCell ref="B229:B232"/>
    <mergeCell ref="A152:J152"/>
    <mergeCell ref="A165:A168"/>
    <mergeCell ref="A197:A200"/>
    <mergeCell ref="B197:B200"/>
    <mergeCell ref="C197:C200"/>
    <mergeCell ref="D197:D200"/>
    <mergeCell ref="J197:J200"/>
    <mergeCell ref="A189:A192"/>
    <mergeCell ref="B189:B192"/>
    <mergeCell ref="C189:C192"/>
    <mergeCell ref="D189:D192"/>
    <mergeCell ref="J189:J192"/>
    <mergeCell ref="B181:B184"/>
    <mergeCell ref="C181:C184"/>
    <mergeCell ref="D181:D184"/>
    <mergeCell ref="J181:J184"/>
    <mergeCell ref="D153:D156"/>
    <mergeCell ref="J153:J156"/>
    <mergeCell ref="A157:A160"/>
    <mergeCell ref="B157:B160"/>
    <mergeCell ref="C157:C160"/>
    <mergeCell ref="D157:D160"/>
    <mergeCell ref="D237:D240"/>
    <mergeCell ref="J237:J240"/>
    <mergeCell ref="A241:A244"/>
    <mergeCell ref="B241:B244"/>
    <mergeCell ref="C241:C244"/>
    <mergeCell ref="A245:A248"/>
    <mergeCell ref="B245:B248"/>
    <mergeCell ref="C245:C248"/>
    <mergeCell ref="D245:D248"/>
    <mergeCell ref="J245:J248"/>
    <mergeCell ref="D241:D244"/>
    <mergeCell ref="A209:A212"/>
    <mergeCell ref="B209:B212"/>
    <mergeCell ref="C209:C212"/>
    <mergeCell ref="D209:D212"/>
    <mergeCell ref="J209:J212"/>
    <mergeCell ref="A217:A220"/>
    <mergeCell ref="B217:B220"/>
    <mergeCell ref="C217:C220"/>
    <mergeCell ref="D217:D220"/>
    <mergeCell ref="J217:J220"/>
    <mergeCell ref="D249:D252"/>
    <mergeCell ref="J249:J252"/>
    <mergeCell ref="A253:A256"/>
    <mergeCell ref="B253:B256"/>
    <mergeCell ref="C253:C256"/>
    <mergeCell ref="D253:D256"/>
    <mergeCell ref="J253:J256"/>
    <mergeCell ref="A257:A260"/>
    <mergeCell ref="B257:B260"/>
    <mergeCell ref="C257:C260"/>
    <mergeCell ref="D257:D260"/>
    <mergeCell ref="J257:J260"/>
    <mergeCell ref="A40:A43"/>
    <mergeCell ref="B40:B43"/>
    <mergeCell ref="C40:C43"/>
    <mergeCell ref="D40:D43"/>
    <mergeCell ref="J40:J43"/>
    <mergeCell ref="A48:A51"/>
    <mergeCell ref="B48:B51"/>
    <mergeCell ref="C48:C51"/>
    <mergeCell ref="D48:D51"/>
    <mergeCell ref="J48:J51"/>
    <mergeCell ref="J44:J47"/>
    <mergeCell ref="A56:A59"/>
    <mergeCell ref="B56:B59"/>
    <mergeCell ref="C56:C59"/>
    <mergeCell ref="D56:D59"/>
    <mergeCell ref="J56:J59"/>
    <mergeCell ref="A60:A63"/>
    <mergeCell ref="B60:B63"/>
    <mergeCell ref="C60:C63"/>
    <mergeCell ref="D60:D63"/>
    <mergeCell ref="J60:J63"/>
    <mergeCell ref="A64:A67"/>
    <mergeCell ref="B64:B67"/>
    <mergeCell ref="C64:C67"/>
    <mergeCell ref="D64:D67"/>
    <mergeCell ref="J64:J67"/>
    <mergeCell ref="A68:A71"/>
    <mergeCell ref="B68:B71"/>
    <mergeCell ref="C68:C71"/>
    <mergeCell ref="D68:D71"/>
    <mergeCell ref="J68:J71"/>
    <mergeCell ref="A76:A79"/>
    <mergeCell ref="B76:B79"/>
    <mergeCell ref="C76:C79"/>
    <mergeCell ref="D76:D79"/>
    <mergeCell ref="J76:J79"/>
    <mergeCell ref="A80:A83"/>
    <mergeCell ref="B80:B83"/>
    <mergeCell ref="C80:C83"/>
    <mergeCell ref="D80:D83"/>
    <mergeCell ref="J80:J83"/>
    <mergeCell ref="A96:A99"/>
    <mergeCell ref="B96:B99"/>
    <mergeCell ref="C96:C99"/>
    <mergeCell ref="D96:D99"/>
    <mergeCell ref="J96:J99"/>
    <mergeCell ref="A100:A103"/>
    <mergeCell ref="B100:B103"/>
    <mergeCell ref="C100:C103"/>
    <mergeCell ref="D100:D103"/>
    <mergeCell ref="J100:J103"/>
    <mergeCell ref="A108:A111"/>
    <mergeCell ref="B108:B111"/>
    <mergeCell ref="C108:C111"/>
    <mergeCell ref="D108:D111"/>
    <mergeCell ref="J108:J111"/>
    <mergeCell ref="A185:A188"/>
    <mergeCell ref="B185:B188"/>
    <mergeCell ref="C185:C188"/>
    <mergeCell ref="D185:D188"/>
    <mergeCell ref="J185:J188"/>
    <mergeCell ref="J157:J160"/>
    <mergeCell ref="A153:A156"/>
    <mergeCell ref="B153:B156"/>
    <mergeCell ref="C153:C156"/>
    <mergeCell ref="A120:A123"/>
    <mergeCell ref="B120:B123"/>
    <mergeCell ref="C120:C123"/>
    <mergeCell ref="D120:D123"/>
    <mergeCell ref="J120:J123"/>
    <mergeCell ref="A116:A119"/>
    <mergeCell ref="B116:B119"/>
    <mergeCell ref="C116:C119"/>
    <mergeCell ref="D116:D119"/>
    <mergeCell ref="J116:J119"/>
    <mergeCell ref="A201:A204"/>
    <mergeCell ref="B201:B204"/>
    <mergeCell ref="C201:C204"/>
    <mergeCell ref="D201:D204"/>
    <mergeCell ref="J201:J204"/>
    <mergeCell ref="A205:A208"/>
    <mergeCell ref="B205:B208"/>
    <mergeCell ref="C205:C208"/>
    <mergeCell ref="D205:D208"/>
    <mergeCell ref="J205:J208"/>
    <mergeCell ref="J294:J297"/>
    <mergeCell ref="A213:A216"/>
    <mergeCell ref="B213:B216"/>
    <mergeCell ref="C213:C216"/>
    <mergeCell ref="D213:D216"/>
    <mergeCell ref="J213:J216"/>
    <mergeCell ref="A225:A228"/>
    <mergeCell ref="B225:B228"/>
    <mergeCell ref="C225:C228"/>
    <mergeCell ref="D225:D228"/>
    <mergeCell ref="J225:J228"/>
    <mergeCell ref="A221:A224"/>
    <mergeCell ref="B221:B224"/>
    <mergeCell ref="C221:C224"/>
    <mergeCell ref="D221:D224"/>
    <mergeCell ref="J221:J224"/>
    <mergeCell ref="A286:A289"/>
    <mergeCell ref="B286:B289"/>
    <mergeCell ref="C286:C289"/>
    <mergeCell ref="D286:D289"/>
    <mergeCell ref="J286:J289"/>
    <mergeCell ref="A249:A252"/>
    <mergeCell ref="B249:B252"/>
    <mergeCell ref="C249:C252"/>
  </mergeCells>
  <pageMargins left="0.23622047244094491" right="0.23622047244094491" top="0.74803149606299213" bottom="0.74803149606299213" header="0.31496062992125984" footer="0.31496062992125984"/>
  <pageSetup paperSize="9" scale="73" fitToHeight="0" orientation="landscape" r:id="rId1"/>
  <rowBreaks count="16" manualBreakCount="16">
    <brk id="29" max="9" man="1"/>
    <brk id="51" max="9" man="1"/>
    <brk id="75" max="9" man="1"/>
    <brk id="99" max="9" man="1"/>
    <brk id="119" max="9" man="1"/>
    <brk id="134" max="9" man="1"/>
    <brk id="151" max="9" man="1"/>
    <brk id="164" max="9" man="1"/>
    <brk id="188" max="9" man="1"/>
    <brk id="208" max="9" man="1"/>
    <brk id="228" max="9" man="1"/>
    <brk id="244" max="9" man="1"/>
    <brk id="264" max="9" man="1"/>
    <brk id="289" max="9" man="1"/>
    <brk id="309" max="9" man="1"/>
    <brk id="32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23.10.2023</vt:lpstr>
      <vt:lpstr>'23.10.2023'!Область_печати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2023-11-03T12:32:59Z</dcterms:modified>
</cp:coreProperties>
</file>