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6.04.2024" sheetId="1" r:id="rId1"/>
  </sheets>
  <definedNames>
    <definedName name="_xlnm.Print_Area" localSheetId="0">'26.04.2024'!$A$1:$J$309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8" i="1" l="1"/>
  <c r="G204" i="1"/>
  <c r="G59" i="1" l="1"/>
  <c r="G51" i="1"/>
  <c r="G257" i="1" l="1"/>
  <c r="G261" i="1"/>
  <c r="G245" i="1"/>
  <c r="G79" i="1"/>
  <c r="G71" i="1"/>
  <c r="H303" i="1" l="1"/>
  <c r="I303" i="1"/>
  <c r="H304" i="1"/>
  <c r="I304" i="1"/>
  <c r="H305" i="1"/>
  <c r="I305" i="1"/>
  <c r="G304" i="1"/>
  <c r="G305" i="1"/>
  <c r="G306" i="1"/>
  <c r="G303" i="1"/>
  <c r="G119" i="1"/>
  <c r="G115" i="1"/>
  <c r="I96" i="1"/>
  <c r="H96" i="1"/>
  <c r="G96" i="1"/>
  <c r="I88" i="1"/>
  <c r="H88" i="1"/>
  <c r="G88" i="1"/>
  <c r="I84" i="1"/>
  <c r="H84" i="1"/>
  <c r="G84" i="1"/>
  <c r="I80" i="1"/>
  <c r="H80" i="1"/>
  <c r="G80" i="1"/>
  <c r="G54" i="1" l="1"/>
  <c r="G274" i="1" l="1"/>
  <c r="I68" i="1"/>
  <c r="H68" i="1"/>
  <c r="G68" i="1"/>
  <c r="I60" i="1"/>
  <c r="H60" i="1"/>
  <c r="G60" i="1"/>
  <c r="I173" i="1" l="1"/>
  <c r="H173" i="1"/>
  <c r="G173" i="1"/>
  <c r="I169" i="1" l="1"/>
  <c r="H169" i="1"/>
  <c r="G169" i="1"/>
  <c r="G168" i="1" l="1"/>
  <c r="G152" i="1"/>
  <c r="G136" i="1"/>
  <c r="G132" i="1"/>
  <c r="G128" i="1"/>
  <c r="G124" i="1"/>
  <c r="G112" i="1"/>
  <c r="G216" i="1"/>
  <c r="G113" i="1"/>
  <c r="H233" i="1" l="1"/>
  <c r="G233" i="1"/>
  <c r="H306" i="1" l="1"/>
  <c r="I306" i="1"/>
  <c r="I76" i="1"/>
  <c r="H76" i="1"/>
  <c r="G76" i="1"/>
  <c r="I59" i="1" l="1"/>
  <c r="H59" i="1"/>
  <c r="I51" i="1"/>
  <c r="H51" i="1"/>
  <c r="I209" i="1" l="1"/>
  <c r="H209" i="1"/>
  <c r="G209" i="1"/>
  <c r="I233" i="1" l="1"/>
  <c r="G157" i="1"/>
  <c r="G177" i="1"/>
  <c r="G237" i="1"/>
  <c r="I246" i="1" l="1"/>
  <c r="H246" i="1"/>
  <c r="G246" i="1"/>
  <c r="I185" i="1"/>
  <c r="H185" i="1"/>
  <c r="G185" i="1"/>
  <c r="I197" i="1"/>
  <c r="H200" i="1"/>
  <c r="H199" i="1"/>
  <c r="I193" i="1"/>
  <c r="H193" i="1"/>
  <c r="G193" i="1"/>
  <c r="I189" i="1"/>
  <c r="H189" i="1"/>
  <c r="G189" i="1"/>
  <c r="I56" i="1" l="1"/>
  <c r="H56" i="1"/>
  <c r="G56" i="1"/>
  <c r="I27" i="1" l="1"/>
  <c r="H27" i="1"/>
  <c r="G27" i="1"/>
  <c r="I22" i="1" l="1"/>
  <c r="H22" i="1"/>
  <c r="G22" i="1"/>
  <c r="I258" i="1" l="1"/>
  <c r="H258" i="1"/>
  <c r="G258" i="1"/>
  <c r="G161" i="1"/>
  <c r="I161" i="1"/>
  <c r="H161" i="1"/>
  <c r="I153" i="1"/>
  <c r="H153" i="1"/>
  <c r="G153" i="1"/>
  <c r="I141" i="1" l="1"/>
  <c r="H141" i="1"/>
  <c r="G141" i="1"/>
  <c r="I64" i="1"/>
  <c r="H64" i="1"/>
  <c r="G64" i="1"/>
  <c r="I237" i="1" l="1"/>
  <c r="H237" i="1"/>
  <c r="H201" i="1" l="1"/>
  <c r="I145" i="1" l="1"/>
  <c r="H145" i="1"/>
  <c r="G145" i="1"/>
  <c r="I254" i="1" l="1"/>
  <c r="H254" i="1"/>
  <c r="G254" i="1"/>
  <c r="G250" i="1" l="1"/>
  <c r="I250" i="1"/>
  <c r="H250" i="1"/>
  <c r="I165" i="1"/>
  <c r="H165" i="1"/>
  <c r="G165" i="1"/>
  <c r="I157" i="1"/>
  <c r="H157" i="1"/>
  <c r="G149" i="1"/>
  <c r="I149" i="1"/>
  <c r="H149" i="1"/>
  <c r="I137" i="1"/>
  <c r="H137" i="1"/>
  <c r="G137" i="1"/>
  <c r="G133" i="1"/>
  <c r="I133" i="1"/>
  <c r="H133" i="1"/>
  <c r="I121" i="1"/>
  <c r="H121" i="1"/>
  <c r="G121" i="1"/>
  <c r="G72" i="1" l="1"/>
  <c r="I72" i="1"/>
  <c r="H72" i="1"/>
  <c r="I129" i="1" l="1"/>
  <c r="H129" i="1"/>
  <c r="G129" i="1"/>
  <c r="I125" i="1" l="1"/>
  <c r="H125" i="1"/>
  <c r="G125" i="1"/>
  <c r="I205" i="1" l="1"/>
  <c r="H205" i="1"/>
  <c r="G205" i="1"/>
  <c r="I181" i="1" l="1"/>
  <c r="H181" i="1"/>
  <c r="G181" i="1"/>
  <c r="I177" i="1"/>
  <c r="H177" i="1"/>
  <c r="H43" i="1"/>
  <c r="I43" i="1"/>
  <c r="G43" i="1"/>
  <c r="I298" i="1" l="1"/>
  <c r="H298" i="1"/>
  <c r="G298" i="1"/>
  <c r="I294" i="1"/>
  <c r="H294" i="1"/>
  <c r="G294" i="1"/>
  <c r="I290" i="1"/>
  <c r="H290" i="1"/>
  <c r="G290" i="1"/>
  <c r="I285" i="1"/>
  <c r="H285" i="1"/>
  <c r="G285" i="1"/>
  <c r="I280" i="1"/>
  <c r="H280" i="1"/>
  <c r="G280" i="1"/>
  <c r="I276" i="1"/>
  <c r="H276" i="1"/>
  <c r="G276" i="1"/>
  <c r="I271" i="1"/>
  <c r="H271" i="1"/>
  <c r="G271" i="1"/>
  <c r="I266" i="1"/>
  <c r="H266" i="1"/>
  <c r="G266" i="1"/>
  <c r="I262" i="1"/>
  <c r="H262" i="1"/>
  <c r="G262" i="1"/>
  <c r="I242" i="1"/>
  <c r="H242" i="1"/>
  <c r="G242" i="1"/>
  <c r="I229" i="1"/>
  <c r="H229" i="1"/>
  <c r="G229" i="1"/>
  <c r="I225" i="1"/>
  <c r="H225" i="1"/>
  <c r="G225" i="1"/>
  <c r="I221" i="1"/>
  <c r="H221" i="1"/>
  <c r="G221" i="1"/>
  <c r="I217" i="1"/>
  <c r="H217" i="1"/>
  <c r="G217" i="1"/>
  <c r="I213" i="1"/>
  <c r="H213" i="1"/>
  <c r="G213" i="1"/>
  <c r="I201" i="1"/>
  <c r="G201" i="1"/>
  <c r="H197" i="1" l="1"/>
  <c r="G197" i="1"/>
  <c r="I117" i="1"/>
  <c r="H117" i="1"/>
  <c r="G117" i="1"/>
  <c r="I113" i="1"/>
  <c r="H113" i="1"/>
  <c r="I109" i="1"/>
  <c r="H109" i="1"/>
  <c r="G109" i="1"/>
  <c r="I104" i="1"/>
  <c r="H104" i="1"/>
  <c r="G104" i="1"/>
  <c r="I100" i="1"/>
  <c r="H100" i="1"/>
  <c r="G100" i="1"/>
  <c r="I92" i="1"/>
  <c r="H92" i="1"/>
  <c r="G92" i="1"/>
  <c r="I52" i="1" l="1"/>
  <c r="H52" i="1"/>
  <c r="G52" i="1"/>
  <c r="I48" i="1"/>
  <c r="H48" i="1"/>
  <c r="G48" i="1"/>
  <c r="I38" i="1"/>
  <c r="H38" i="1"/>
  <c r="G38" i="1"/>
  <c r="H33" i="1"/>
  <c r="I33" i="1"/>
  <c r="G33" i="1"/>
  <c r="H302" i="1"/>
  <c r="I302" i="1"/>
  <c r="G302" i="1"/>
</calcChain>
</file>

<file path=xl/sharedStrings.xml><?xml version="1.0" encoding="utf-8"?>
<sst xmlns="http://schemas.openxmlformats.org/spreadsheetml/2006/main" count="796" uniqueCount="219">
  <si>
    <t>План реализации муниципальной программы</t>
  </si>
  <si>
    <t>Описание направления реализации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</si>
  <si>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</si>
  <si>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</si>
  <si>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</si>
  <si>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</si>
  <si>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</si>
  <si>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</si>
  <si>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</si>
  <si>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</si>
  <si>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</si>
  <si>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</si>
  <si>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</si>
  <si>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</si>
  <si>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</si>
  <si>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текущий финансовый год  </t>
  </si>
  <si>
    <t>первый год планового периода</t>
  </si>
  <si>
    <t>второй год планового периода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</si>
  <si>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</si>
  <si>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</si>
  <si>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</si>
  <si>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>Приложение к Приказу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</si>
  <si>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</si>
  <si>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</si>
  <si>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</si>
  <si>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</si>
  <si>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</si>
  <si>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</si>
  <si>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</si>
  <si>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</si>
  <si>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</si>
  <si>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</si>
  <si>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</si>
  <si>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</si>
  <si>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</si>
  <si>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</si>
  <si>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</si>
  <si>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</si>
  <si>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</si>
  <si>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</si>
  <si>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</si>
  <si>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</si>
  <si>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</si>
  <si>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</si>
  <si>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</si>
  <si>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</si>
  <si>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</si>
  <si>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</si>
  <si>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</si>
  <si>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</si>
  <si>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</si>
  <si>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</si>
  <si>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</si>
  <si>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</si>
  <si>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</si>
  <si>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</si>
  <si>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</si>
  <si>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</si>
  <si>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</si>
  <si>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</si>
  <si>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</si>
  <si>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</si>
  <si>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</si>
  <si>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</si>
  <si>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</si>
  <si>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</si>
  <si>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</si>
  <si>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</si>
  <si>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</si>
  <si>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</si>
  <si>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</si>
  <si>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904 0709 01 4 05 28210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</si>
  <si>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</si>
  <si>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</si>
  <si>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</si>
  <si>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</si>
  <si>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</si>
  <si>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</si>
  <si>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</si>
  <si>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</si>
  <si>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</si>
  <si>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</si>
  <si>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904 0709 01 4 07 78070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</si>
  <si>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</si>
  <si>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</si>
  <si>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</si>
  <si>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</si>
  <si>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</si>
  <si>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</si>
  <si>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</si>
  <si>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</si>
  <si>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</si>
  <si>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</si>
  <si>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</si>
  <si>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</si>
  <si>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</si>
  <si>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</si>
  <si>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</si>
  <si>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</si>
  <si>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</si>
  <si>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</si>
  <si>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</si>
  <si>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</si>
  <si>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</si>
  <si>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</si>
  <si>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</si>
  <si>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</si>
  <si>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</si>
  <si>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</si>
  <si>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</si>
  <si>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</si>
  <si>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</si>
  <si>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</si>
  <si>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</si>
  <si>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</si>
  <si>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</si>
  <si>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</si>
  <si>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</si>
  <si>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</si>
  <si>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</si>
  <si>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</si>
  <si>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</si>
  <si>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</si>
  <si>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</si>
  <si>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</si>
  <si>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</si>
  <si>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</si>
  <si>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</si>
  <si>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Осуществление государственных полномочий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</si>
  <si>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</si>
  <si>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</si>
  <si>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</si>
  <si>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</si>
  <si>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</si>
  <si>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</si>
  <si>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Произведены мероприятия в целях устранения предписаний контролирующих органов</t>
  </si>
  <si>
    <t>904 070X 01 4 06 28090</t>
  </si>
  <si>
    <t xml:space="preserve">Нначальник Управления образования </t>
  </si>
  <si>
    <t>И.А. Шумицкая</t>
  </si>
  <si>
    <t>Произведены мероприятия по закупке, в том числе в целях нормального функционирования образовательного учреждения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</si>
  <si>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 на 2024 год и плановый период 2025-2026 годов</t>
    </r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</si>
  <si>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</si>
  <si>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</si>
  <si>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</si>
  <si>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</si>
  <si>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</si>
  <si>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</si>
  <si>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</si>
  <si>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</si>
  <si>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</si>
  <si>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</si>
  <si>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 и оснащение муниципального бюджетного дошкольного образовательного учреждения "Детский сад комбинированного вида №1")</t>
  </si>
  <si>
    <t>Укрепление материально-технической базы муниципальных учреждений (ремонт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</si>
  <si>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</si>
  <si>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Укрепление материально-технической базы муниципальных учреждений (зремонт ограждения и асфальтирование территории муниципального бюджетного дошкольного образовательного учреждения "Детский сад комбинированного вида №28")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</si>
  <si>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</si>
  <si>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(опиловка аварийных деревьев для муниципального бюджетного общеобразовательного учреждения "Гимназия № 18")</t>
  </si>
  <si>
    <t>Произведена опиловка аварийных деревьев в целях нормального функционирования образовательного учреждения</t>
  </si>
  <si>
    <t>Укрепление материально-технической базы муниципальных учреждений (опиловка аварийных деревьев и ремонт тамбура для муниципального бюджетного общеобразовательного учреждения "Авангардская средняя общеобразовательная школа № 7")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</si>
  <si>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</si>
  <si>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(ремонт санузлов, ввода системы отопления, пола и потолка в каб. 30, 35, модернизация АПС + оборудование аварийным освещением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</si>
  <si>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(устройство ограждения территории, модернизация АПС + оборудование аварийным освещением  для муниципального бюджетного общеобразовательного учреждения "Поповская средняя общеобразовательная школа № 19")</t>
  </si>
  <si>
    <t>Произведены мероприятия, в том числе в целях устранения предписаний контролирующих органов</t>
  </si>
  <si>
    <t>Укрепление материально-технической базы муниципальных учреждений (замена оконных блоков,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</si>
  <si>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(модернизация АПС + оборудование аварийным освещением для муниципального бюджетного "Пушкинская основная общеобразовательная школа № 22")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</si>
  <si>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</si>
  <si>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</si>
  <si>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</si>
  <si>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</si>
  <si>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для муниципального бюджетного общеобразовательного учреждения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</si>
  <si>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</si>
  <si>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""Шелепинская СОШ №27"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</si>
  <si>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</si>
  <si>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"Шелепинская средняя общеобразовательная школа № 27"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</si>
  <si>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</si>
  <si>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"Средняя общеобразовательная школа № 11"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</si>
  <si>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</si>
  <si>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</si>
  <si>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</si>
  <si>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</si>
  <si>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</si>
  <si>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Укрепление материально-технической базы муниципальных учреждений (ввод в эксплуатацию подъемной платформы;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</si>
  <si>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Управление образования администрации муниципального образования город Алексин,  МБУ ДО "ЦРТДиЮ"</t>
  </si>
  <si>
    <t>Укрепление материально-технической базы муниципальных учреждений (ремонт кровли, крыльца и тамбура для муниципального бюджетного учреждения дополнительного образования "Центр развития творчества детей и юношества")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</si>
  <si>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</si>
  <si>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</si>
  <si>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</si>
  <si>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</si>
  <si>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№ 271-д от «28» декабря 2023</t>
  </si>
  <si>
    <t>Управление образования администрации муниципального образования город Алексин,  МБОУ "Шелепинская СОШ №27"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</si>
  <si>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 для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</si>
  <si>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потолков малых спортзалов, санузлов, ввод в эксплуатацию подъемной платформы, устройство аварийного освещения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</si>
  <si>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(ремонт внутренних помещений;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</si>
  <si>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Укрепление материально-технической базы муниципальных учреждений (ремонт санузлов, отопления;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</si>
  <si>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</si>
  <si>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</si>
  <si>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Укрепление материально-технической базы муниципальных учреждений (ремонт ХВС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</si>
  <si>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Управление образования администрации муниципального образования город Алексин,  МБОУ "Борисовская НОШ №26"</t>
  </si>
  <si>
    <t>Укрепление материально-технической базы муниципальных учреждений (замена котла отопления муниципального бюджетного общеобразовательного учреждения "Борисовская начальная общеобразовательная школа № 26")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</si>
  <si>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</si>
  <si>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</si>
  <si>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Укрепление материально-технической базы муниципальных учреждений (ремонт внутренних помещений, в т.ч. мест залития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</si>
  <si>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(ремонт инженерных систем муниципального бюджетного дошкольного образовательного учреждения "Детский сад комбинированного вида №8")</t>
  </si>
  <si>
    <t>Управление образования администрации муниципального образования город Алексин,  МБДОУ "ДС комбинированного вида №8"</t>
  </si>
  <si>
    <t>Укрепление материально-технической базы муниципальных учреждений (ремонт инженерных систем, приобретение мебели и мягкого инвентаря для муниципального бюджетного общеобразовательного учреждения "Шелепинская средняя общеобразовательная школа № 27")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</si>
  <si>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</si>
  <si>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</si>
  <si>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</si>
  <si>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</si>
  <si>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</si>
  <si>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общеразвивающего вида №21"</t>
  </si>
  <si>
    <t>Управление образования администрации муниципального образования город Алексин, МБДОУ "ДС общеразвивающего вида №21"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</si>
  <si>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</si>
  <si>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</si>
  <si>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</si>
  <si>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Укрепление материально-технической базы муниципальных учреждений (устройство пандуса, ремонт внутренних помещений; модернизация АПС + оборудование аварийным освещением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</si>
  <si>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(ремонт отопления с заменой циркуляционных насосов,приобретение оборудования и посуды для пищеблока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</si>
  <si>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(ремонт санузлов, отопления, демонтаж спортивной площадки;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3")</t>
  </si>
  <si>
    <t>№ 97-д от «26»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</si>
</sst>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4" fontId="7" fillId="0" borderId="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2" fillId="0" borderId="6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5"/>
  <sheetViews>
    <sheetView tabSelected="1" view="pageBreakPreview" zoomScaleNormal="100" zoomScaleSheetLayoutView="100" workbookViewId="0">
      <selection activeCell="F6" sqref="F6"/>
    </sheetView>
  </sheetViews>
  <sheetFormatPr defaultRowHeight="15" x14ac:dyDescent="0.25"/>
  <cols>
    <col min="1" max="1" width="39.140625" style="10" customWidth="1"/>
    <col min="2" max="2" width="27" style="10" customWidth="1"/>
    <col min="3" max="3" width="10.28515625" style="10" customWidth="1"/>
    <col min="4" max="4" width="10.140625" style="10" customWidth="1"/>
    <col min="5" max="5" width="14.7109375" style="10" customWidth="1"/>
    <col min="6" max="6" width="20" style="10" customWidth="1"/>
    <col min="7" max="7" width="15.7109375" style="10" customWidth="1"/>
    <col min="8" max="8" width="14.42578125" style="10" customWidth="1"/>
    <col min="9" max="9" width="15" style="10" customWidth="1"/>
    <col min="10" max="10" width="33" style="10" customWidth="1"/>
    <col min="11" max="14" width="20.5703125" style="6" customWidth="1"/>
    <col min="15" max="15" width="20.5703125" customWidth="1"/>
  </cols>
  <sheetData>
    <row r="1" spans="1:10" x14ac:dyDescent="0.25">
      <c r="I1" s="23" t="s">
        <v>185</v>
      </c>
      <c r="J1"/>
    </row>
    <row r="2" spans="1:10" x14ac:dyDescent="0.25">
      <c r="I2" s="23" t="s">
        <v>22</v>
      </c>
      <c r="J2"/>
    </row>
    <row r="3" spans="1:10" x14ac:dyDescent="0.25">
      <c r="I3" s="23" t="s">
        <v>23</v>
      </c>
      <c r="J3"/>
    </row>
    <row r="4" spans="1:10" x14ac:dyDescent="0.25">
      <c r="I4" s="24" t="s">
        <v>218</v>
      </c>
      <c r="J4"/>
    </row>
    <row r="6" spans="1:10" x14ac:dyDescent="0.25">
      <c r="I6" s="11" t="s">
        <v>185</v>
      </c>
    </row>
    <row r="7" spans="1:10" x14ac:dyDescent="0.25">
      <c r="I7" s="11" t="s">
        <v>22</v>
      </c>
    </row>
    <row r="8" spans="1:10" x14ac:dyDescent="0.25">
      <c r="I8" s="11" t="s">
        <v>23</v>
      </c>
    </row>
    <row r="9" spans="1:10" x14ac:dyDescent="0.25">
      <c r="I9" s="5" t="s">
        <v>188</v>
      </c>
    </row>
    <row r="11" spans="1:10" hidden="1" x14ac:dyDescent="0.25">
      <c r="I11" s="11" t="s">
        <v>21</v>
      </c>
    </row>
    <row r="12" spans="1:10" hidden="1" x14ac:dyDescent="0.25">
      <c r="I12" s="11" t="s">
        <v>22</v>
      </c>
    </row>
    <row r="13" spans="1:10" hidden="1" x14ac:dyDescent="0.25">
      <c r="I13" s="11" t="s">
        <v>23</v>
      </c>
    </row>
    <row r="14" spans="1:10" hidden="1" x14ac:dyDescent="0.25">
      <c r="I14" s="5" t="s">
        <v>24</v>
      </c>
    </row>
    <row r="16" spans="1:10" ht="15.75" x14ac:dyDescent="0.25">
      <c r="A16" s="48" t="s">
        <v>0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0" ht="15.75" x14ac:dyDescent="0.25">
      <c r="A17" s="49" t="s">
        <v>140</v>
      </c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114.75" customHeight="1" x14ac:dyDescent="0.25">
      <c r="A18" s="50" t="s">
        <v>1</v>
      </c>
      <c r="B18" s="50" t="s">
        <v>2</v>
      </c>
      <c r="C18" s="50" t="s">
        <v>12</v>
      </c>
      <c r="D18" s="50"/>
      <c r="E18" s="39" t="s">
        <v>13</v>
      </c>
      <c r="F18" s="39" t="s">
        <v>102</v>
      </c>
      <c r="G18" s="50" t="s">
        <v>14</v>
      </c>
      <c r="H18" s="50"/>
      <c r="I18" s="50"/>
      <c r="J18" s="50" t="s">
        <v>18</v>
      </c>
    </row>
    <row r="19" spans="1:10" ht="38.25" x14ac:dyDescent="0.25">
      <c r="A19" s="50"/>
      <c r="B19" s="50"/>
      <c r="C19" s="3" t="s">
        <v>19</v>
      </c>
      <c r="D19" s="3" t="s">
        <v>20</v>
      </c>
      <c r="E19" s="40"/>
      <c r="F19" s="40"/>
      <c r="G19" s="3" t="s">
        <v>15</v>
      </c>
      <c r="H19" s="3" t="s">
        <v>16</v>
      </c>
      <c r="I19" s="3" t="s">
        <v>17</v>
      </c>
      <c r="J19" s="50"/>
    </row>
    <row r="20" spans="1:10" x14ac:dyDescent="0.25">
      <c r="A20" s="3">
        <v>1</v>
      </c>
      <c r="B20" s="3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8</v>
      </c>
      <c r="I20" s="3">
        <v>9</v>
      </c>
      <c r="J20" s="3">
        <v>10</v>
      </c>
    </row>
    <row r="21" spans="1:10" x14ac:dyDescent="0.25">
      <c r="A21" s="41" t="s">
        <v>141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24" customHeight="1" x14ac:dyDescent="0.25">
      <c r="A22" s="37" t="s">
        <v>143</v>
      </c>
      <c r="B22" s="37" t="s">
        <v>144</v>
      </c>
      <c r="C22" s="38">
        <v>45292</v>
      </c>
      <c r="D22" s="38">
        <v>45657</v>
      </c>
      <c r="E22" s="12" t="s">
        <v>6</v>
      </c>
      <c r="F22" s="3" t="s">
        <v>147</v>
      </c>
      <c r="G22" s="4">
        <f>SUM(G23:G26)</f>
        <v>1651902.1099999999</v>
      </c>
      <c r="H22" s="4">
        <f t="shared" ref="H22:I22" si="0">SUM(H23:H26)</f>
        <v>0</v>
      </c>
      <c r="I22" s="4">
        <f t="shared" si="0"/>
        <v>0</v>
      </c>
      <c r="J22" s="36" t="s">
        <v>114</v>
      </c>
    </row>
    <row r="23" spans="1:10" ht="24" customHeight="1" x14ac:dyDescent="0.25">
      <c r="A23" s="37"/>
      <c r="B23" s="37"/>
      <c r="C23" s="38"/>
      <c r="D23" s="38"/>
      <c r="E23" s="12" t="s">
        <v>8</v>
      </c>
      <c r="F23" s="3" t="s">
        <v>9</v>
      </c>
      <c r="G23" s="4">
        <v>0</v>
      </c>
      <c r="H23" s="4">
        <v>0</v>
      </c>
      <c r="I23" s="4">
        <v>0</v>
      </c>
      <c r="J23" s="36"/>
    </row>
    <row r="24" spans="1:10" ht="24" customHeight="1" x14ac:dyDescent="0.25">
      <c r="A24" s="37"/>
      <c r="B24" s="37"/>
      <c r="C24" s="38"/>
      <c r="D24" s="38"/>
      <c r="E24" s="12" t="s">
        <v>10</v>
      </c>
      <c r="F24" s="3" t="s">
        <v>9</v>
      </c>
      <c r="G24" s="4">
        <v>991141.27</v>
      </c>
      <c r="H24" s="4">
        <v>0</v>
      </c>
      <c r="I24" s="4">
        <v>0</v>
      </c>
      <c r="J24" s="36"/>
    </row>
    <row r="25" spans="1:10" ht="24" customHeight="1" x14ac:dyDescent="0.25">
      <c r="A25" s="37"/>
      <c r="B25" s="37"/>
      <c r="C25" s="38"/>
      <c r="D25" s="38"/>
      <c r="E25" s="12" t="s">
        <v>11</v>
      </c>
      <c r="F25" s="3" t="s">
        <v>9</v>
      </c>
      <c r="G25" s="4">
        <v>495570.63</v>
      </c>
      <c r="H25" s="4">
        <v>0</v>
      </c>
      <c r="I25" s="4">
        <v>0</v>
      </c>
      <c r="J25" s="36"/>
    </row>
    <row r="26" spans="1:10" ht="45" customHeight="1" x14ac:dyDescent="0.25">
      <c r="A26" s="37"/>
      <c r="B26" s="37"/>
      <c r="C26" s="38"/>
      <c r="D26" s="38"/>
      <c r="E26" s="12" t="s">
        <v>142</v>
      </c>
      <c r="F26" s="3" t="s">
        <v>9</v>
      </c>
      <c r="G26" s="4">
        <v>165190.21</v>
      </c>
      <c r="H26" s="4">
        <v>0</v>
      </c>
      <c r="I26" s="4">
        <v>0</v>
      </c>
      <c r="J26" s="36"/>
    </row>
    <row r="27" spans="1:10" ht="25.5" customHeight="1" x14ac:dyDescent="0.25">
      <c r="A27" s="37" t="s">
        <v>145</v>
      </c>
      <c r="B27" s="37" t="s">
        <v>146</v>
      </c>
      <c r="C27" s="38">
        <v>45292</v>
      </c>
      <c r="D27" s="38">
        <v>45657</v>
      </c>
      <c r="E27" s="12" t="s">
        <v>6</v>
      </c>
      <c r="F27" s="3" t="s">
        <v>147</v>
      </c>
      <c r="G27" s="4">
        <f>SUM(G28:G31)</f>
        <v>743935.51</v>
      </c>
      <c r="H27" s="4">
        <f t="shared" ref="H27:I27" si="1">SUM(H28:H31)</f>
        <v>0</v>
      </c>
      <c r="I27" s="4">
        <f t="shared" si="1"/>
        <v>0</v>
      </c>
      <c r="J27" s="36" t="s">
        <v>114</v>
      </c>
    </row>
    <row r="28" spans="1:10" ht="25.5" customHeight="1" x14ac:dyDescent="0.25">
      <c r="A28" s="37"/>
      <c r="B28" s="37"/>
      <c r="C28" s="38"/>
      <c r="D28" s="38"/>
      <c r="E28" s="12" t="s">
        <v>8</v>
      </c>
      <c r="F28" s="3" t="s">
        <v>9</v>
      </c>
      <c r="G28" s="4">
        <v>0</v>
      </c>
      <c r="H28" s="4">
        <v>0</v>
      </c>
      <c r="I28" s="4">
        <v>0</v>
      </c>
      <c r="J28" s="36"/>
    </row>
    <row r="29" spans="1:10" ht="25.5" customHeight="1" x14ac:dyDescent="0.25">
      <c r="A29" s="37"/>
      <c r="B29" s="37"/>
      <c r="C29" s="38"/>
      <c r="D29" s="38"/>
      <c r="E29" s="12" t="s">
        <v>10</v>
      </c>
      <c r="F29" s="3" t="s">
        <v>9</v>
      </c>
      <c r="G29" s="4">
        <v>409164.53</v>
      </c>
      <c r="H29" s="4">
        <v>0</v>
      </c>
      <c r="I29" s="4">
        <v>0</v>
      </c>
      <c r="J29" s="36"/>
    </row>
    <row r="30" spans="1:10" ht="25.5" customHeight="1" x14ac:dyDescent="0.25">
      <c r="A30" s="37"/>
      <c r="B30" s="37"/>
      <c r="C30" s="38"/>
      <c r="D30" s="38"/>
      <c r="E30" s="12" t="s">
        <v>11</v>
      </c>
      <c r="F30" s="3" t="s">
        <v>9</v>
      </c>
      <c r="G30" s="4">
        <v>223180.65</v>
      </c>
      <c r="H30" s="4">
        <v>0</v>
      </c>
      <c r="I30" s="4">
        <v>0</v>
      </c>
      <c r="J30" s="36"/>
    </row>
    <row r="31" spans="1:10" ht="39.75" customHeight="1" x14ac:dyDescent="0.25">
      <c r="A31" s="37"/>
      <c r="B31" s="37"/>
      <c r="C31" s="38"/>
      <c r="D31" s="38"/>
      <c r="E31" s="12" t="s">
        <v>142</v>
      </c>
      <c r="F31" s="3" t="s">
        <v>9</v>
      </c>
      <c r="G31" s="4">
        <v>111590.33</v>
      </c>
      <c r="H31" s="4">
        <v>0</v>
      </c>
      <c r="I31" s="4">
        <v>0</v>
      </c>
      <c r="J31" s="36"/>
    </row>
    <row r="32" spans="1:10" x14ac:dyDescent="0.25">
      <c r="A32" s="41" t="s">
        <v>26</v>
      </c>
      <c r="B32" s="41"/>
      <c r="C32" s="41"/>
      <c r="D32" s="41"/>
      <c r="E32" s="41"/>
      <c r="F32" s="41"/>
      <c r="G32" s="41"/>
      <c r="H32" s="41"/>
      <c r="I32" s="41"/>
      <c r="J32" s="41"/>
    </row>
    <row r="33" spans="1:10" ht="33.75" customHeight="1" x14ac:dyDescent="0.25">
      <c r="A33" s="37" t="s">
        <v>101</v>
      </c>
      <c r="B33" s="37" t="s">
        <v>5</v>
      </c>
      <c r="C33" s="38">
        <v>45292</v>
      </c>
      <c r="D33" s="38">
        <v>45657</v>
      </c>
      <c r="E33" s="12" t="s">
        <v>6</v>
      </c>
      <c r="F33" s="3" t="s">
        <v>148</v>
      </c>
      <c r="G33" s="4">
        <f>SUM(G34:G36)</f>
        <v>2264402.1</v>
      </c>
      <c r="H33" s="4">
        <f t="shared" ref="H33:I33" si="2">SUM(H34:H36)</f>
        <v>0</v>
      </c>
      <c r="I33" s="4">
        <f t="shared" si="2"/>
        <v>0</v>
      </c>
      <c r="J33" s="36" t="s">
        <v>88</v>
      </c>
    </row>
    <row r="34" spans="1:10" ht="33.75" customHeight="1" x14ac:dyDescent="0.25">
      <c r="A34" s="37"/>
      <c r="B34" s="37"/>
      <c r="C34" s="38"/>
      <c r="D34" s="38"/>
      <c r="E34" s="12" t="s">
        <v>8</v>
      </c>
      <c r="F34" s="3" t="s">
        <v>9</v>
      </c>
      <c r="G34" s="4">
        <v>2152086.96</v>
      </c>
      <c r="H34" s="4">
        <v>0</v>
      </c>
      <c r="I34" s="4">
        <v>0</v>
      </c>
      <c r="J34" s="36"/>
    </row>
    <row r="35" spans="1:10" ht="33.75" customHeight="1" x14ac:dyDescent="0.25">
      <c r="A35" s="37"/>
      <c r="B35" s="37"/>
      <c r="C35" s="38"/>
      <c r="D35" s="38"/>
      <c r="E35" s="12" t="s">
        <v>10</v>
      </c>
      <c r="F35" s="3" t="s">
        <v>9</v>
      </c>
      <c r="G35" s="4">
        <v>89671.1</v>
      </c>
      <c r="H35" s="4">
        <v>0</v>
      </c>
      <c r="I35" s="4">
        <v>0</v>
      </c>
      <c r="J35" s="36"/>
    </row>
    <row r="36" spans="1:10" ht="33.75" customHeight="1" x14ac:dyDescent="0.25">
      <c r="A36" s="37"/>
      <c r="B36" s="37"/>
      <c r="C36" s="38"/>
      <c r="D36" s="38"/>
      <c r="E36" s="12" t="s">
        <v>11</v>
      </c>
      <c r="F36" s="3" t="s">
        <v>9</v>
      </c>
      <c r="G36" s="4">
        <v>22644.04</v>
      </c>
      <c r="H36" s="4">
        <v>0</v>
      </c>
      <c r="I36" s="4">
        <v>0</v>
      </c>
      <c r="J36" s="36"/>
    </row>
    <row r="37" spans="1:10" x14ac:dyDescent="0.25">
      <c r="A37" s="41" t="s">
        <v>27</v>
      </c>
      <c r="B37" s="41"/>
      <c r="C37" s="41"/>
      <c r="D37" s="41"/>
      <c r="E37" s="41"/>
      <c r="F37" s="41"/>
      <c r="G37" s="41"/>
      <c r="H37" s="41"/>
      <c r="I37" s="41"/>
      <c r="J37" s="41"/>
    </row>
    <row r="38" spans="1:10" ht="19.5" customHeight="1" x14ac:dyDescent="0.25">
      <c r="A38" s="37" t="s">
        <v>103</v>
      </c>
      <c r="B38" s="37" t="s">
        <v>5</v>
      </c>
      <c r="C38" s="38">
        <v>45292</v>
      </c>
      <c r="D38" s="38">
        <v>45657</v>
      </c>
      <c r="E38" s="12" t="s">
        <v>6</v>
      </c>
      <c r="F38" s="3" t="s">
        <v>149</v>
      </c>
      <c r="G38" s="4">
        <f>SUM(G39:G41)</f>
        <v>10728912.640000001</v>
      </c>
      <c r="H38" s="4">
        <f t="shared" ref="H38" si="3">SUM(H39:H41)</f>
        <v>0</v>
      </c>
      <c r="I38" s="4">
        <f t="shared" ref="I38" si="4">SUM(I39:I41)</f>
        <v>0</v>
      </c>
      <c r="J38" s="36" t="s">
        <v>89</v>
      </c>
    </row>
    <row r="39" spans="1:10" ht="24.75" customHeight="1" x14ac:dyDescent="0.25">
      <c r="A39" s="37"/>
      <c r="B39" s="37"/>
      <c r="C39" s="38"/>
      <c r="D39" s="38"/>
      <c r="E39" s="12" t="s">
        <v>8</v>
      </c>
      <c r="F39" s="3" t="s">
        <v>9</v>
      </c>
      <c r="G39" s="13">
        <v>10196751.66</v>
      </c>
      <c r="H39" s="4">
        <v>0</v>
      </c>
      <c r="I39" s="4">
        <v>0</v>
      </c>
      <c r="J39" s="36"/>
    </row>
    <row r="40" spans="1:10" ht="24.75" customHeight="1" x14ac:dyDescent="0.25">
      <c r="A40" s="37"/>
      <c r="B40" s="37"/>
      <c r="C40" s="38"/>
      <c r="D40" s="38"/>
      <c r="E40" s="12" t="s">
        <v>10</v>
      </c>
      <c r="F40" s="3" t="s">
        <v>9</v>
      </c>
      <c r="G40" s="13">
        <v>424871.85000000003</v>
      </c>
      <c r="H40" s="4">
        <v>0</v>
      </c>
      <c r="I40" s="4">
        <v>0</v>
      </c>
      <c r="J40" s="36"/>
    </row>
    <row r="41" spans="1:10" ht="16.5" customHeight="1" x14ac:dyDescent="0.25">
      <c r="A41" s="37"/>
      <c r="B41" s="37"/>
      <c r="C41" s="38"/>
      <c r="D41" s="38"/>
      <c r="E41" s="12" t="s">
        <v>11</v>
      </c>
      <c r="F41" s="3" t="s">
        <v>9</v>
      </c>
      <c r="G41" s="13">
        <v>107289.13000000041</v>
      </c>
      <c r="H41" s="4">
        <v>0</v>
      </c>
      <c r="I41" s="4">
        <v>0</v>
      </c>
      <c r="J41" s="36"/>
    </row>
    <row r="42" spans="1:10" ht="16.5" customHeight="1" x14ac:dyDescent="0.25">
      <c r="A42" s="41" t="s">
        <v>105</v>
      </c>
      <c r="B42" s="41"/>
      <c r="C42" s="41"/>
      <c r="D42" s="41"/>
      <c r="E42" s="41"/>
      <c r="F42" s="41"/>
      <c r="G42" s="41"/>
      <c r="H42" s="41"/>
      <c r="I42" s="41"/>
      <c r="J42" s="41"/>
    </row>
    <row r="43" spans="1:10" ht="17.25" customHeight="1" x14ac:dyDescent="0.25">
      <c r="A43" s="37" t="s">
        <v>104</v>
      </c>
      <c r="B43" s="37" t="s">
        <v>5</v>
      </c>
      <c r="C43" s="38">
        <v>45292</v>
      </c>
      <c r="D43" s="38">
        <v>46387</v>
      </c>
      <c r="E43" s="12" t="s">
        <v>6</v>
      </c>
      <c r="F43" s="3" t="s">
        <v>150</v>
      </c>
      <c r="G43" s="4">
        <f>SUM(G44:G46)</f>
        <v>4719292.6900000004</v>
      </c>
      <c r="H43" s="4">
        <f t="shared" ref="H43:I43" si="5">SUM(H44:H46)</f>
        <v>4719292.6900000004</v>
      </c>
      <c r="I43" s="4">
        <f t="shared" si="5"/>
        <v>4337979.71</v>
      </c>
      <c r="J43" s="36" t="s">
        <v>106</v>
      </c>
    </row>
    <row r="44" spans="1:10" ht="26.25" customHeight="1" x14ac:dyDescent="0.25">
      <c r="A44" s="37"/>
      <c r="B44" s="37"/>
      <c r="C44" s="38"/>
      <c r="D44" s="38"/>
      <c r="E44" s="12" t="s">
        <v>8</v>
      </c>
      <c r="F44" s="3" t="s">
        <v>9</v>
      </c>
      <c r="G44" s="13">
        <v>4530520.9800000004</v>
      </c>
      <c r="H44" s="13">
        <v>4530520.9800000004</v>
      </c>
      <c r="I44" s="13">
        <v>4164460.52</v>
      </c>
      <c r="J44" s="36"/>
    </row>
    <row r="45" spans="1:10" ht="27.75" customHeight="1" x14ac:dyDescent="0.25">
      <c r="A45" s="37"/>
      <c r="B45" s="37"/>
      <c r="C45" s="38"/>
      <c r="D45" s="38"/>
      <c r="E45" s="12" t="s">
        <v>10</v>
      </c>
      <c r="F45" s="3" t="s">
        <v>9</v>
      </c>
      <c r="G45" s="13">
        <v>188771.71</v>
      </c>
      <c r="H45" s="13">
        <v>188771.71</v>
      </c>
      <c r="I45" s="13">
        <v>173519.19</v>
      </c>
      <c r="J45" s="36"/>
    </row>
    <row r="46" spans="1:10" ht="16.5" customHeight="1" x14ac:dyDescent="0.25">
      <c r="A46" s="37"/>
      <c r="B46" s="37"/>
      <c r="C46" s="38"/>
      <c r="D46" s="38"/>
      <c r="E46" s="12" t="s">
        <v>11</v>
      </c>
      <c r="F46" s="3" t="s">
        <v>9</v>
      </c>
      <c r="G46" s="4">
        <v>0</v>
      </c>
      <c r="H46" s="4">
        <v>0</v>
      </c>
      <c r="I46" s="4">
        <v>0</v>
      </c>
      <c r="J46" s="36"/>
    </row>
    <row r="47" spans="1:10" ht="15.75" customHeight="1" x14ac:dyDescent="0.25">
      <c r="A47" s="41" t="s">
        <v>28</v>
      </c>
      <c r="B47" s="41"/>
      <c r="C47" s="41"/>
      <c r="D47" s="41"/>
      <c r="E47" s="41"/>
      <c r="F47" s="41"/>
      <c r="G47" s="41"/>
      <c r="H47" s="41"/>
      <c r="I47" s="41"/>
      <c r="J47" s="41"/>
    </row>
    <row r="48" spans="1:10" ht="24" customHeight="1" x14ac:dyDescent="0.25">
      <c r="A48" s="36" t="s">
        <v>29</v>
      </c>
      <c r="B48" s="37" t="s">
        <v>57</v>
      </c>
      <c r="C48" s="38">
        <v>45292</v>
      </c>
      <c r="D48" s="38">
        <v>46387</v>
      </c>
      <c r="E48" s="12" t="s">
        <v>6</v>
      </c>
      <c r="F48" s="3" t="s">
        <v>30</v>
      </c>
      <c r="G48" s="4">
        <f>SUM(G49:G51)</f>
        <v>140046935.66</v>
      </c>
      <c r="H48" s="4">
        <f t="shared" ref="H48" si="6">SUM(H49:H51)</f>
        <v>136033565</v>
      </c>
      <c r="I48" s="4">
        <f t="shared" ref="I48" si="7">SUM(I49:I51)</f>
        <v>139648690.50999999</v>
      </c>
      <c r="J48" s="36" t="s">
        <v>31</v>
      </c>
    </row>
    <row r="49" spans="1:10" ht="24" customHeight="1" x14ac:dyDescent="0.25">
      <c r="A49" s="36"/>
      <c r="B49" s="37"/>
      <c r="C49" s="38"/>
      <c r="D49" s="38"/>
      <c r="E49" s="12" t="s">
        <v>8</v>
      </c>
      <c r="F49" s="3" t="s">
        <v>9</v>
      </c>
      <c r="G49" s="4">
        <v>0</v>
      </c>
      <c r="H49" s="4">
        <v>0</v>
      </c>
      <c r="I49" s="4">
        <v>0</v>
      </c>
      <c r="J49" s="36"/>
    </row>
    <row r="50" spans="1:10" ht="24" customHeight="1" x14ac:dyDescent="0.25">
      <c r="A50" s="36"/>
      <c r="B50" s="37"/>
      <c r="C50" s="38"/>
      <c r="D50" s="38"/>
      <c r="E50" s="12" t="s">
        <v>10</v>
      </c>
      <c r="F50" s="3" t="s">
        <v>9</v>
      </c>
      <c r="G50" s="4">
        <v>0</v>
      </c>
      <c r="H50" s="4">
        <v>0</v>
      </c>
      <c r="I50" s="4">
        <v>0</v>
      </c>
      <c r="J50" s="36"/>
    </row>
    <row r="51" spans="1:10" ht="24" customHeight="1" x14ac:dyDescent="0.25">
      <c r="A51" s="36"/>
      <c r="B51" s="37"/>
      <c r="C51" s="38"/>
      <c r="D51" s="38"/>
      <c r="E51" s="12" t="s">
        <v>11</v>
      </c>
      <c r="F51" s="3" t="s">
        <v>9</v>
      </c>
      <c r="G51" s="4">
        <f>133180300-425000+8958827.99-1598192.33-69000</f>
        <v>140046935.66</v>
      </c>
      <c r="H51" s="4">
        <f>137149315-1115750</f>
        <v>136033565</v>
      </c>
      <c r="I51" s="4">
        <f>140853700.51-1205010</f>
        <v>139648690.50999999</v>
      </c>
      <c r="J51" s="36"/>
    </row>
    <row r="52" spans="1:10" ht="59.25" customHeight="1" x14ac:dyDescent="0.25">
      <c r="A52" s="36" t="s">
        <v>32</v>
      </c>
      <c r="B52" s="37" t="s">
        <v>57</v>
      </c>
      <c r="C52" s="45">
        <v>45292</v>
      </c>
      <c r="D52" s="45">
        <v>46387</v>
      </c>
      <c r="E52" s="12" t="s">
        <v>6</v>
      </c>
      <c r="F52" s="3" t="s">
        <v>43</v>
      </c>
      <c r="G52" s="4">
        <f>SUM(G53:G55)</f>
        <v>425174732.52999997</v>
      </c>
      <c r="H52" s="4">
        <f t="shared" ref="H52" si="8">SUM(H53:H55)</f>
        <v>394064933.10000002</v>
      </c>
      <c r="I52" s="4">
        <f t="shared" ref="I52" si="9">SUM(I53:I55)</f>
        <v>409138778.98000002</v>
      </c>
      <c r="J52" s="36" t="s">
        <v>90</v>
      </c>
    </row>
    <row r="53" spans="1:10" ht="59.25" customHeight="1" x14ac:dyDescent="0.25">
      <c r="A53" s="36"/>
      <c r="B53" s="37"/>
      <c r="C53" s="46"/>
      <c r="D53" s="46"/>
      <c r="E53" s="12" t="s">
        <v>8</v>
      </c>
      <c r="F53" s="3" t="s">
        <v>9</v>
      </c>
      <c r="G53" s="4">
        <v>0</v>
      </c>
      <c r="H53" s="4">
        <v>0</v>
      </c>
      <c r="I53" s="4">
        <v>0</v>
      </c>
      <c r="J53" s="36"/>
    </row>
    <row r="54" spans="1:10" ht="59.25" customHeight="1" x14ac:dyDescent="0.25">
      <c r="A54" s="36"/>
      <c r="B54" s="37"/>
      <c r="C54" s="46"/>
      <c r="D54" s="46"/>
      <c r="E54" s="12" t="s">
        <v>10</v>
      </c>
      <c r="F54" s="3" t="s">
        <v>9</v>
      </c>
      <c r="G54" s="4">
        <f>368789343.2+56385389.33</f>
        <v>425174732.52999997</v>
      </c>
      <c r="H54" s="4">
        <v>394064933.10000002</v>
      </c>
      <c r="I54" s="4">
        <v>409138778.98000002</v>
      </c>
      <c r="J54" s="36"/>
    </row>
    <row r="55" spans="1:10" ht="59.25" customHeight="1" x14ac:dyDescent="0.25">
      <c r="A55" s="36"/>
      <c r="B55" s="37"/>
      <c r="C55" s="47"/>
      <c r="D55" s="47"/>
      <c r="E55" s="12" t="s">
        <v>11</v>
      </c>
      <c r="F55" s="3" t="s">
        <v>9</v>
      </c>
      <c r="G55" s="4">
        <v>0</v>
      </c>
      <c r="H55" s="4">
        <v>0</v>
      </c>
      <c r="I55" s="4">
        <v>0</v>
      </c>
      <c r="J55" s="36"/>
    </row>
    <row r="56" spans="1:10" ht="28.5" customHeight="1" x14ac:dyDescent="0.25">
      <c r="A56" s="36" t="s">
        <v>151</v>
      </c>
      <c r="B56" s="36" t="s">
        <v>58</v>
      </c>
      <c r="C56" s="38">
        <v>45292</v>
      </c>
      <c r="D56" s="38">
        <v>46387</v>
      </c>
      <c r="E56" s="12" t="s">
        <v>6</v>
      </c>
      <c r="F56" s="3" t="s">
        <v>33</v>
      </c>
      <c r="G56" s="4">
        <f>SUM(G57:G59)</f>
        <v>7864954.0299999993</v>
      </c>
      <c r="H56" s="4">
        <f t="shared" ref="H56:I56" si="10">SUM(H57:H59)</f>
        <v>2045275</v>
      </c>
      <c r="I56" s="4">
        <f t="shared" si="10"/>
        <v>2170556.25</v>
      </c>
      <c r="J56" s="36" t="s">
        <v>111</v>
      </c>
    </row>
    <row r="57" spans="1:10" ht="28.5" customHeight="1" x14ac:dyDescent="0.25">
      <c r="A57" s="36"/>
      <c r="B57" s="36"/>
      <c r="C57" s="38"/>
      <c r="D57" s="38"/>
      <c r="E57" s="12" t="s">
        <v>8</v>
      </c>
      <c r="F57" s="3" t="s">
        <v>9</v>
      </c>
      <c r="G57" s="4">
        <v>0</v>
      </c>
      <c r="H57" s="4">
        <v>0</v>
      </c>
      <c r="I57" s="4">
        <v>0</v>
      </c>
      <c r="J57" s="36"/>
    </row>
    <row r="58" spans="1:10" ht="28.5" customHeight="1" x14ac:dyDescent="0.25">
      <c r="A58" s="36"/>
      <c r="B58" s="36"/>
      <c r="C58" s="38"/>
      <c r="D58" s="38"/>
      <c r="E58" s="12" t="s">
        <v>10</v>
      </c>
      <c r="F58" s="3" t="s">
        <v>9</v>
      </c>
      <c r="G58" s="4">
        <v>0</v>
      </c>
      <c r="H58" s="4">
        <v>0</v>
      </c>
      <c r="I58" s="4">
        <v>0</v>
      </c>
      <c r="J58" s="36"/>
    </row>
    <row r="59" spans="1:10" ht="28.5" customHeight="1" x14ac:dyDescent="0.25">
      <c r="A59" s="36"/>
      <c r="B59" s="36"/>
      <c r="C59" s="38"/>
      <c r="D59" s="38"/>
      <c r="E59" s="12" t="s">
        <v>11</v>
      </c>
      <c r="F59" s="3" t="s">
        <v>9</v>
      </c>
      <c r="G59" s="4">
        <f>3504862.15+425000+3566091.88+300000+69000</f>
        <v>7864954.0299999993</v>
      </c>
      <c r="H59" s="4">
        <f>929525+1115750</f>
        <v>2045275</v>
      </c>
      <c r="I59" s="4">
        <f>965546.25+1205010</f>
        <v>2170556.25</v>
      </c>
      <c r="J59" s="36"/>
    </row>
    <row r="60" spans="1:10" ht="28.5" customHeight="1" x14ac:dyDescent="0.25">
      <c r="A60" s="33" t="s">
        <v>201</v>
      </c>
      <c r="B60" s="33" t="s">
        <v>200</v>
      </c>
      <c r="C60" s="34">
        <v>45292</v>
      </c>
      <c r="D60" s="34">
        <v>45657</v>
      </c>
      <c r="E60" s="25" t="s">
        <v>6</v>
      </c>
      <c r="F60" s="26" t="s">
        <v>33</v>
      </c>
      <c r="G60" s="27">
        <f>SUM(G61:G63)</f>
        <v>1131682.17</v>
      </c>
      <c r="H60" s="27">
        <f t="shared" ref="H60:I60" si="11">SUM(H61:H63)</f>
        <v>0</v>
      </c>
      <c r="I60" s="27">
        <f t="shared" si="11"/>
        <v>0</v>
      </c>
      <c r="J60" s="36" t="s">
        <v>155</v>
      </c>
    </row>
    <row r="61" spans="1:10" ht="28.5" customHeight="1" x14ac:dyDescent="0.25">
      <c r="A61" s="33"/>
      <c r="B61" s="33"/>
      <c r="C61" s="34"/>
      <c r="D61" s="34"/>
      <c r="E61" s="25" t="s">
        <v>8</v>
      </c>
      <c r="F61" s="26" t="s">
        <v>9</v>
      </c>
      <c r="G61" s="27">
        <v>0</v>
      </c>
      <c r="H61" s="27">
        <v>0</v>
      </c>
      <c r="I61" s="27">
        <v>0</v>
      </c>
      <c r="J61" s="36"/>
    </row>
    <row r="62" spans="1:10" ht="28.5" customHeight="1" x14ac:dyDescent="0.25">
      <c r="A62" s="33"/>
      <c r="B62" s="33"/>
      <c r="C62" s="34"/>
      <c r="D62" s="34"/>
      <c r="E62" s="25" t="s">
        <v>10</v>
      </c>
      <c r="F62" s="26" t="s">
        <v>9</v>
      </c>
      <c r="G62" s="27">
        <v>0</v>
      </c>
      <c r="H62" s="27">
        <v>0</v>
      </c>
      <c r="I62" s="27">
        <v>0</v>
      </c>
      <c r="J62" s="36"/>
    </row>
    <row r="63" spans="1:10" ht="28.5" customHeight="1" x14ac:dyDescent="0.25">
      <c r="A63" s="33"/>
      <c r="B63" s="33"/>
      <c r="C63" s="34"/>
      <c r="D63" s="34"/>
      <c r="E63" s="25" t="s">
        <v>11</v>
      </c>
      <c r="F63" s="26" t="s">
        <v>9</v>
      </c>
      <c r="G63" s="27">
        <v>1131682.17</v>
      </c>
      <c r="H63" s="27">
        <v>0</v>
      </c>
      <c r="I63" s="27">
        <v>0</v>
      </c>
      <c r="J63" s="36"/>
    </row>
    <row r="64" spans="1:10" ht="27" customHeight="1" x14ac:dyDescent="0.25">
      <c r="A64" s="36" t="s">
        <v>152</v>
      </c>
      <c r="B64" s="36" t="s">
        <v>130</v>
      </c>
      <c r="C64" s="38">
        <v>46023</v>
      </c>
      <c r="D64" s="38">
        <v>46387</v>
      </c>
      <c r="E64" s="12" t="s">
        <v>6</v>
      </c>
      <c r="F64" s="3" t="s">
        <v>33</v>
      </c>
      <c r="G64" s="4">
        <f>SUM(G65:G67)</f>
        <v>0</v>
      </c>
      <c r="H64" s="4">
        <f t="shared" ref="H64:I64" si="12">SUM(H65:H67)</f>
        <v>0</v>
      </c>
      <c r="I64" s="4">
        <f t="shared" si="12"/>
        <v>2000000</v>
      </c>
      <c r="J64" s="36" t="s">
        <v>153</v>
      </c>
    </row>
    <row r="65" spans="1:10" ht="27" customHeight="1" x14ac:dyDescent="0.25">
      <c r="A65" s="36"/>
      <c r="B65" s="36"/>
      <c r="C65" s="38"/>
      <c r="D65" s="38"/>
      <c r="E65" s="12" t="s">
        <v>8</v>
      </c>
      <c r="F65" s="3" t="s">
        <v>9</v>
      </c>
      <c r="G65" s="4">
        <v>0</v>
      </c>
      <c r="H65" s="4">
        <v>0</v>
      </c>
      <c r="I65" s="4">
        <v>0</v>
      </c>
      <c r="J65" s="36"/>
    </row>
    <row r="66" spans="1:10" ht="27" customHeight="1" x14ac:dyDescent="0.25">
      <c r="A66" s="36"/>
      <c r="B66" s="36"/>
      <c r="C66" s="38"/>
      <c r="D66" s="38"/>
      <c r="E66" s="12" t="s">
        <v>10</v>
      </c>
      <c r="F66" s="3" t="s">
        <v>9</v>
      </c>
      <c r="G66" s="4">
        <v>0</v>
      </c>
      <c r="H66" s="4">
        <v>0</v>
      </c>
      <c r="I66" s="4">
        <v>0</v>
      </c>
      <c r="J66" s="36"/>
    </row>
    <row r="67" spans="1:10" ht="27" customHeight="1" x14ac:dyDescent="0.25">
      <c r="A67" s="36"/>
      <c r="B67" s="36"/>
      <c r="C67" s="38"/>
      <c r="D67" s="38"/>
      <c r="E67" s="12" t="s">
        <v>11</v>
      </c>
      <c r="F67" s="3" t="s">
        <v>9</v>
      </c>
      <c r="G67" s="4">
        <v>0</v>
      </c>
      <c r="H67" s="4">
        <v>0</v>
      </c>
      <c r="I67" s="4">
        <v>2000000</v>
      </c>
      <c r="J67" s="36"/>
    </row>
    <row r="68" spans="1:10" ht="27" customHeight="1" x14ac:dyDescent="0.25">
      <c r="A68" s="36" t="s">
        <v>202</v>
      </c>
      <c r="B68" s="33" t="s">
        <v>203</v>
      </c>
      <c r="C68" s="34">
        <v>45292</v>
      </c>
      <c r="D68" s="34">
        <v>45657</v>
      </c>
      <c r="E68" s="25" t="s">
        <v>6</v>
      </c>
      <c r="F68" s="26" t="s">
        <v>33</v>
      </c>
      <c r="G68" s="27">
        <f>SUM(G69:G71)</f>
        <v>456336.98</v>
      </c>
      <c r="H68" s="27">
        <f t="shared" ref="H68:I68" si="13">SUM(H69:H71)</f>
        <v>0</v>
      </c>
      <c r="I68" s="27">
        <f t="shared" si="13"/>
        <v>0</v>
      </c>
      <c r="J68" s="33" t="s">
        <v>114</v>
      </c>
    </row>
    <row r="69" spans="1:10" ht="27" customHeight="1" x14ac:dyDescent="0.25">
      <c r="A69" s="36"/>
      <c r="B69" s="33"/>
      <c r="C69" s="34"/>
      <c r="D69" s="34"/>
      <c r="E69" s="25" t="s">
        <v>8</v>
      </c>
      <c r="F69" s="26" t="s">
        <v>9</v>
      </c>
      <c r="G69" s="27">
        <v>0</v>
      </c>
      <c r="H69" s="27">
        <v>0</v>
      </c>
      <c r="I69" s="27">
        <v>0</v>
      </c>
      <c r="J69" s="33"/>
    </row>
    <row r="70" spans="1:10" ht="27" customHeight="1" x14ac:dyDescent="0.25">
      <c r="A70" s="36"/>
      <c r="B70" s="33"/>
      <c r="C70" s="34"/>
      <c r="D70" s="34"/>
      <c r="E70" s="25" t="s">
        <v>10</v>
      </c>
      <c r="F70" s="26" t="s">
        <v>9</v>
      </c>
      <c r="G70" s="27">
        <v>0</v>
      </c>
      <c r="H70" s="27">
        <v>0</v>
      </c>
      <c r="I70" s="27">
        <v>0</v>
      </c>
      <c r="J70" s="33"/>
    </row>
    <row r="71" spans="1:10" ht="27" customHeight="1" x14ac:dyDescent="0.25">
      <c r="A71" s="36"/>
      <c r="B71" s="33"/>
      <c r="C71" s="34"/>
      <c r="D71" s="34"/>
      <c r="E71" s="25" t="s">
        <v>11</v>
      </c>
      <c r="F71" s="26" t="s">
        <v>9</v>
      </c>
      <c r="G71" s="27">
        <f>350000+106336.98</f>
        <v>456336.98</v>
      </c>
      <c r="H71" s="27">
        <v>0</v>
      </c>
      <c r="I71" s="27">
        <v>0</v>
      </c>
      <c r="J71" s="33"/>
    </row>
    <row r="72" spans="1:10" ht="25.5" customHeight="1" x14ac:dyDescent="0.25">
      <c r="A72" s="36" t="s">
        <v>154</v>
      </c>
      <c r="B72" s="36" t="s">
        <v>115</v>
      </c>
      <c r="C72" s="38">
        <v>45658</v>
      </c>
      <c r="D72" s="38">
        <v>46022</v>
      </c>
      <c r="E72" s="12" t="s">
        <v>6</v>
      </c>
      <c r="F72" s="3" t="s">
        <v>33</v>
      </c>
      <c r="G72" s="4">
        <f>SUM(G73:G75)</f>
        <v>0</v>
      </c>
      <c r="H72" s="4">
        <f t="shared" ref="H72:I72" si="14">SUM(H73:H75)</f>
        <v>2000000</v>
      </c>
      <c r="I72" s="4">
        <f t="shared" si="14"/>
        <v>0</v>
      </c>
      <c r="J72" s="36" t="s">
        <v>153</v>
      </c>
    </row>
    <row r="73" spans="1:10" ht="25.5" customHeight="1" x14ac:dyDescent="0.25">
      <c r="A73" s="36"/>
      <c r="B73" s="36"/>
      <c r="C73" s="38"/>
      <c r="D73" s="38"/>
      <c r="E73" s="12" t="s">
        <v>8</v>
      </c>
      <c r="F73" s="3" t="s">
        <v>9</v>
      </c>
      <c r="G73" s="4">
        <v>0</v>
      </c>
      <c r="H73" s="4">
        <v>0</v>
      </c>
      <c r="I73" s="4">
        <v>0</v>
      </c>
      <c r="J73" s="36"/>
    </row>
    <row r="74" spans="1:10" ht="25.5" customHeight="1" x14ac:dyDescent="0.25">
      <c r="A74" s="36"/>
      <c r="B74" s="36"/>
      <c r="C74" s="38"/>
      <c r="D74" s="38"/>
      <c r="E74" s="12" t="s">
        <v>10</v>
      </c>
      <c r="F74" s="3" t="s">
        <v>9</v>
      </c>
      <c r="G74" s="4">
        <v>0</v>
      </c>
      <c r="H74" s="4">
        <v>0</v>
      </c>
      <c r="I74" s="4">
        <v>0</v>
      </c>
      <c r="J74" s="36"/>
    </row>
    <row r="75" spans="1:10" ht="25.5" customHeight="1" x14ac:dyDescent="0.25">
      <c r="A75" s="36"/>
      <c r="B75" s="36"/>
      <c r="C75" s="38"/>
      <c r="D75" s="38"/>
      <c r="E75" s="12" t="s">
        <v>11</v>
      </c>
      <c r="F75" s="3" t="s">
        <v>9</v>
      </c>
      <c r="G75" s="4">
        <v>0</v>
      </c>
      <c r="H75" s="4">
        <v>2000000</v>
      </c>
      <c r="I75" s="4">
        <v>0</v>
      </c>
      <c r="J75" s="36"/>
    </row>
    <row r="76" spans="1:10" ht="25.5" customHeight="1" x14ac:dyDescent="0.25">
      <c r="A76" s="33" t="s">
        <v>204</v>
      </c>
      <c r="B76" s="33" t="s">
        <v>189</v>
      </c>
      <c r="C76" s="34">
        <v>45292</v>
      </c>
      <c r="D76" s="34">
        <v>45657</v>
      </c>
      <c r="E76" s="25" t="s">
        <v>6</v>
      </c>
      <c r="F76" s="26" t="s">
        <v>33</v>
      </c>
      <c r="G76" s="27">
        <f>SUM(G77:G79)</f>
        <v>350173.46</v>
      </c>
      <c r="H76" s="27">
        <f t="shared" ref="H76:I76" si="15">SUM(H77:H79)</f>
        <v>0</v>
      </c>
      <c r="I76" s="27">
        <f t="shared" si="15"/>
        <v>0</v>
      </c>
      <c r="J76" s="33" t="s">
        <v>205</v>
      </c>
    </row>
    <row r="77" spans="1:10" ht="25.5" customHeight="1" x14ac:dyDescent="0.25">
      <c r="A77" s="33"/>
      <c r="B77" s="33"/>
      <c r="C77" s="34"/>
      <c r="D77" s="34"/>
      <c r="E77" s="25" t="s">
        <v>8</v>
      </c>
      <c r="F77" s="26" t="s">
        <v>9</v>
      </c>
      <c r="G77" s="27">
        <v>0</v>
      </c>
      <c r="H77" s="27">
        <v>0</v>
      </c>
      <c r="I77" s="27">
        <v>0</v>
      </c>
      <c r="J77" s="33"/>
    </row>
    <row r="78" spans="1:10" ht="25.5" customHeight="1" x14ac:dyDescent="0.25">
      <c r="A78" s="33"/>
      <c r="B78" s="33"/>
      <c r="C78" s="34"/>
      <c r="D78" s="34"/>
      <c r="E78" s="25" t="s">
        <v>10</v>
      </c>
      <c r="F78" s="26" t="s">
        <v>9</v>
      </c>
      <c r="G78" s="27">
        <v>0</v>
      </c>
      <c r="H78" s="27">
        <v>0</v>
      </c>
      <c r="I78" s="27">
        <v>0</v>
      </c>
      <c r="J78" s="33"/>
    </row>
    <row r="79" spans="1:10" ht="25.5" customHeight="1" x14ac:dyDescent="0.25">
      <c r="A79" s="33"/>
      <c r="B79" s="33"/>
      <c r="C79" s="34"/>
      <c r="D79" s="34"/>
      <c r="E79" s="25" t="s">
        <v>11</v>
      </c>
      <c r="F79" s="26" t="s">
        <v>9</v>
      </c>
      <c r="G79" s="27">
        <f>175900+100000+74273.46</f>
        <v>350173.46</v>
      </c>
      <c r="H79" s="27">
        <v>0</v>
      </c>
      <c r="I79" s="27">
        <v>0</v>
      </c>
      <c r="J79" s="33"/>
    </row>
    <row r="80" spans="1:10" ht="49.5" customHeight="1" x14ac:dyDescent="0.25">
      <c r="A80" s="33" t="s">
        <v>206</v>
      </c>
      <c r="B80" s="33" t="s">
        <v>58</v>
      </c>
      <c r="C80" s="34">
        <v>45292</v>
      </c>
      <c r="D80" s="34">
        <v>45657</v>
      </c>
      <c r="E80" s="25" t="s">
        <v>6</v>
      </c>
      <c r="F80" s="26" t="s">
        <v>207</v>
      </c>
      <c r="G80" s="27">
        <f>SUM(G81:G83)</f>
        <v>19781642.580000002</v>
      </c>
      <c r="H80" s="27">
        <f t="shared" ref="H80:I80" si="16">SUM(H81:H83)</f>
        <v>0</v>
      </c>
      <c r="I80" s="27">
        <f t="shared" si="16"/>
        <v>0</v>
      </c>
      <c r="J80" s="33" t="s">
        <v>34</v>
      </c>
    </row>
    <row r="81" spans="1:10" ht="49.5" customHeight="1" x14ac:dyDescent="0.25">
      <c r="A81" s="33"/>
      <c r="B81" s="33"/>
      <c r="C81" s="34"/>
      <c r="D81" s="34"/>
      <c r="E81" s="25" t="s">
        <v>8</v>
      </c>
      <c r="F81" s="26" t="s">
        <v>9</v>
      </c>
      <c r="G81" s="27">
        <v>0</v>
      </c>
      <c r="H81" s="27">
        <v>0</v>
      </c>
      <c r="I81" s="27">
        <v>0</v>
      </c>
      <c r="J81" s="33"/>
    </row>
    <row r="82" spans="1:10" ht="49.5" customHeight="1" x14ac:dyDescent="0.25">
      <c r="A82" s="33"/>
      <c r="B82" s="33"/>
      <c r="C82" s="34"/>
      <c r="D82" s="34"/>
      <c r="E82" s="25" t="s">
        <v>10</v>
      </c>
      <c r="F82" s="26" t="s">
        <v>9</v>
      </c>
      <c r="G82" s="27">
        <v>18640241.800000001</v>
      </c>
      <c r="H82" s="27">
        <v>0</v>
      </c>
      <c r="I82" s="27">
        <v>0</v>
      </c>
      <c r="J82" s="33"/>
    </row>
    <row r="83" spans="1:10" ht="49.5" customHeight="1" x14ac:dyDescent="0.25">
      <c r="A83" s="33"/>
      <c r="B83" s="33"/>
      <c r="C83" s="34"/>
      <c r="D83" s="34"/>
      <c r="E83" s="25" t="s">
        <v>11</v>
      </c>
      <c r="F83" s="26" t="s">
        <v>9</v>
      </c>
      <c r="G83" s="27">
        <v>1141400.78</v>
      </c>
      <c r="H83" s="27">
        <v>0</v>
      </c>
      <c r="I83" s="27">
        <v>0</v>
      </c>
      <c r="J83" s="33"/>
    </row>
    <row r="84" spans="1:10" ht="49.5" customHeight="1" x14ac:dyDescent="0.25">
      <c r="A84" s="33" t="s">
        <v>208</v>
      </c>
      <c r="B84" s="33" t="s">
        <v>209</v>
      </c>
      <c r="C84" s="34">
        <v>45292</v>
      </c>
      <c r="D84" s="34">
        <v>45657</v>
      </c>
      <c r="E84" s="25" t="s">
        <v>6</v>
      </c>
      <c r="F84" s="26" t="s">
        <v>207</v>
      </c>
      <c r="G84" s="27">
        <f>SUM(G85:G87)</f>
        <v>3391000.74</v>
      </c>
      <c r="H84" s="27">
        <f t="shared" ref="H84:I84" si="17">SUM(H85:H87)</f>
        <v>0</v>
      </c>
      <c r="I84" s="27">
        <f t="shared" si="17"/>
        <v>0</v>
      </c>
      <c r="J84" s="33" t="s">
        <v>34</v>
      </c>
    </row>
    <row r="85" spans="1:10" ht="49.5" customHeight="1" x14ac:dyDescent="0.25">
      <c r="A85" s="33"/>
      <c r="B85" s="33"/>
      <c r="C85" s="34"/>
      <c r="D85" s="34"/>
      <c r="E85" s="25" t="s">
        <v>8</v>
      </c>
      <c r="F85" s="26" t="s">
        <v>9</v>
      </c>
      <c r="G85" s="27">
        <v>0</v>
      </c>
      <c r="H85" s="27">
        <v>0</v>
      </c>
      <c r="I85" s="27">
        <v>0</v>
      </c>
      <c r="J85" s="33"/>
    </row>
    <row r="86" spans="1:10" ht="50.25" customHeight="1" x14ac:dyDescent="0.25">
      <c r="A86" s="33"/>
      <c r="B86" s="33"/>
      <c r="C86" s="34"/>
      <c r="D86" s="34"/>
      <c r="E86" s="25" t="s">
        <v>10</v>
      </c>
      <c r="F86" s="26" t="s">
        <v>9</v>
      </c>
      <c r="G86" s="27">
        <v>3195340</v>
      </c>
      <c r="H86" s="27">
        <v>0</v>
      </c>
      <c r="I86" s="27">
        <v>0</v>
      </c>
      <c r="J86" s="33"/>
    </row>
    <row r="87" spans="1:10" ht="50.25" customHeight="1" x14ac:dyDescent="0.25">
      <c r="A87" s="33"/>
      <c r="B87" s="33"/>
      <c r="C87" s="34"/>
      <c r="D87" s="34"/>
      <c r="E87" s="25" t="s">
        <v>11</v>
      </c>
      <c r="F87" s="26" t="s">
        <v>9</v>
      </c>
      <c r="G87" s="27">
        <v>195660.74</v>
      </c>
      <c r="H87" s="27">
        <v>0</v>
      </c>
      <c r="I87" s="27">
        <v>0</v>
      </c>
      <c r="J87" s="33"/>
    </row>
    <row r="88" spans="1:10" ht="50.25" customHeight="1" x14ac:dyDescent="0.25">
      <c r="A88" s="33" t="s">
        <v>210</v>
      </c>
      <c r="B88" s="33" t="s">
        <v>211</v>
      </c>
      <c r="C88" s="34">
        <v>45292</v>
      </c>
      <c r="D88" s="34">
        <v>45657</v>
      </c>
      <c r="E88" s="25" t="s">
        <v>6</v>
      </c>
      <c r="F88" s="26" t="s">
        <v>207</v>
      </c>
      <c r="G88" s="27">
        <f>SUM(G89:G91)</f>
        <v>1395500.37</v>
      </c>
      <c r="H88" s="27">
        <f t="shared" ref="H88:I88" si="18">SUM(H89:H91)</f>
        <v>0</v>
      </c>
      <c r="I88" s="27">
        <f t="shared" si="18"/>
        <v>0</v>
      </c>
      <c r="J88" s="33" t="s">
        <v>34</v>
      </c>
    </row>
    <row r="89" spans="1:10" ht="50.25" customHeight="1" x14ac:dyDescent="0.25">
      <c r="A89" s="33"/>
      <c r="B89" s="33"/>
      <c r="C89" s="34"/>
      <c r="D89" s="34"/>
      <c r="E89" s="25" t="s">
        <v>8</v>
      </c>
      <c r="F89" s="26" t="s">
        <v>9</v>
      </c>
      <c r="G89" s="27">
        <v>0</v>
      </c>
      <c r="H89" s="27">
        <v>0</v>
      </c>
      <c r="I89" s="27">
        <v>0</v>
      </c>
      <c r="J89" s="33"/>
    </row>
    <row r="90" spans="1:10" ht="50.25" customHeight="1" x14ac:dyDescent="0.25">
      <c r="A90" s="33"/>
      <c r="B90" s="33"/>
      <c r="C90" s="34"/>
      <c r="D90" s="34"/>
      <c r="E90" s="25" t="s">
        <v>10</v>
      </c>
      <c r="F90" s="26" t="s">
        <v>9</v>
      </c>
      <c r="G90" s="27">
        <v>1314980</v>
      </c>
      <c r="H90" s="27">
        <v>0</v>
      </c>
      <c r="I90" s="27">
        <v>0</v>
      </c>
      <c r="J90" s="33"/>
    </row>
    <row r="91" spans="1:10" ht="50.25" customHeight="1" x14ac:dyDescent="0.25">
      <c r="A91" s="33"/>
      <c r="B91" s="33"/>
      <c r="C91" s="34"/>
      <c r="D91" s="34"/>
      <c r="E91" s="25" t="s">
        <v>11</v>
      </c>
      <c r="F91" s="26" t="s">
        <v>9</v>
      </c>
      <c r="G91" s="27">
        <v>80520.37</v>
      </c>
      <c r="H91" s="27">
        <v>0</v>
      </c>
      <c r="I91" s="27">
        <v>0</v>
      </c>
      <c r="J91" s="33"/>
    </row>
    <row r="92" spans="1:10" ht="25.5" customHeight="1" x14ac:dyDescent="0.25">
      <c r="A92" s="36" t="s">
        <v>35</v>
      </c>
      <c r="B92" s="37" t="s">
        <v>57</v>
      </c>
      <c r="C92" s="38">
        <v>45292</v>
      </c>
      <c r="D92" s="38">
        <v>46387</v>
      </c>
      <c r="E92" s="12" t="s">
        <v>6</v>
      </c>
      <c r="F92" s="3" t="s">
        <v>36</v>
      </c>
      <c r="G92" s="4">
        <f>SUM(G93:G95)</f>
        <v>105462</v>
      </c>
      <c r="H92" s="4">
        <f t="shared" ref="H92" si="19">SUM(H93:H95)</f>
        <v>58590</v>
      </c>
      <c r="I92" s="4">
        <f t="shared" ref="I92" si="20">SUM(I93:I95)</f>
        <v>58590</v>
      </c>
      <c r="J92" s="36" t="s">
        <v>37</v>
      </c>
    </row>
    <row r="93" spans="1:10" ht="25.5" customHeight="1" x14ac:dyDescent="0.25">
      <c r="A93" s="36"/>
      <c r="B93" s="37"/>
      <c r="C93" s="38"/>
      <c r="D93" s="38"/>
      <c r="E93" s="12" t="s">
        <v>8</v>
      </c>
      <c r="F93" s="3" t="s">
        <v>9</v>
      </c>
      <c r="G93" s="4">
        <v>0</v>
      </c>
      <c r="H93" s="4">
        <v>0</v>
      </c>
      <c r="I93" s="4">
        <v>0</v>
      </c>
      <c r="J93" s="36"/>
    </row>
    <row r="94" spans="1:10" ht="25.5" customHeight="1" x14ac:dyDescent="0.25">
      <c r="A94" s="36"/>
      <c r="B94" s="37"/>
      <c r="C94" s="38"/>
      <c r="D94" s="38"/>
      <c r="E94" s="12" t="s">
        <v>10</v>
      </c>
      <c r="F94" s="3" t="s">
        <v>9</v>
      </c>
      <c r="G94" s="4">
        <v>0</v>
      </c>
      <c r="H94" s="4">
        <v>0</v>
      </c>
      <c r="I94" s="4">
        <v>0</v>
      </c>
      <c r="J94" s="36"/>
    </row>
    <row r="95" spans="1:10" ht="25.5" customHeight="1" x14ac:dyDescent="0.25">
      <c r="A95" s="36"/>
      <c r="B95" s="37"/>
      <c r="C95" s="38"/>
      <c r="D95" s="38"/>
      <c r="E95" s="12" t="s">
        <v>11</v>
      </c>
      <c r="F95" s="3" t="s">
        <v>9</v>
      </c>
      <c r="G95" s="4">
        <v>105462</v>
      </c>
      <c r="H95" s="4">
        <v>58590</v>
      </c>
      <c r="I95" s="4">
        <v>58590</v>
      </c>
      <c r="J95" s="36"/>
    </row>
    <row r="96" spans="1:10" ht="48.75" customHeight="1" x14ac:dyDescent="0.25">
      <c r="A96" s="33" t="s">
        <v>212</v>
      </c>
      <c r="B96" s="35" t="s">
        <v>57</v>
      </c>
      <c r="C96" s="34">
        <v>45292</v>
      </c>
      <c r="D96" s="34">
        <v>45657</v>
      </c>
      <c r="E96" s="25" t="s">
        <v>6</v>
      </c>
      <c r="F96" s="26" t="s">
        <v>213</v>
      </c>
      <c r="G96" s="27">
        <f>SUM(G97:G99)</f>
        <v>1629812.64</v>
      </c>
      <c r="H96" s="27">
        <f t="shared" ref="H96:I96" si="21">SUM(H97:H99)</f>
        <v>0</v>
      </c>
      <c r="I96" s="27">
        <f t="shared" si="21"/>
        <v>0</v>
      </c>
      <c r="J96" s="33" t="s">
        <v>214</v>
      </c>
    </row>
    <row r="97" spans="1:10" ht="48.75" customHeight="1" x14ac:dyDescent="0.25">
      <c r="A97" s="33"/>
      <c r="B97" s="35"/>
      <c r="C97" s="34"/>
      <c r="D97" s="34"/>
      <c r="E97" s="25" t="s">
        <v>8</v>
      </c>
      <c r="F97" s="26" t="s">
        <v>9</v>
      </c>
      <c r="G97" s="27">
        <v>0</v>
      </c>
      <c r="H97" s="27">
        <v>0</v>
      </c>
      <c r="I97" s="27">
        <v>0</v>
      </c>
      <c r="J97" s="33"/>
    </row>
    <row r="98" spans="1:10" ht="48.75" customHeight="1" x14ac:dyDescent="0.25">
      <c r="A98" s="33"/>
      <c r="B98" s="35"/>
      <c r="C98" s="34"/>
      <c r="D98" s="34"/>
      <c r="E98" s="25" t="s">
        <v>10</v>
      </c>
      <c r="F98" s="26" t="s">
        <v>9</v>
      </c>
      <c r="G98" s="27">
        <v>1629812.64</v>
      </c>
      <c r="H98" s="27">
        <v>0</v>
      </c>
      <c r="I98" s="27">
        <v>0</v>
      </c>
      <c r="J98" s="33"/>
    </row>
    <row r="99" spans="1:10" ht="48.75" customHeight="1" x14ac:dyDescent="0.25">
      <c r="A99" s="33"/>
      <c r="B99" s="35"/>
      <c r="C99" s="34"/>
      <c r="D99" s="34"/>
      <c r="E99" s="25" t="s">
        <v>11</v>
      </c>
      <c r="F99" s="26" t="s">
        <v>9</v>
      </c>
      <c r="G99" s="27">
        <v>0</v>
      </c>
      <c r="H99" s="27">
        <v>0</v>
      </c>
      <c r="I99" s="27">
        <v>0</v>
      </c>
      <c r="J99" s="33"/>
    </row>
    <row r="100" spans="1:10" ht="25.5" customHeight="1" x14ac:dyDescent="0.25">
      <c r="A100" s="36" t="s">
        <v>38</v>
      </c>
      <c r="B100" s="37" t="s">
        <v>57</v>
      </c>
      <c r="C100" s="38">
        <v>45292</v>
      </c>
      <c r="D100" s="38">
        <v>46387</v>
      </c>
      <c r="E100" s="12" t="s">
        <v>6</v>
      </c>
      <c r="F100" s="3" t="s">
        <v>39</v>
      </c>
      <c r="G100" s="4">
        <f>SUM(G101:G103)</f>
        <v>6792190.4000000004</v>
      </c>
      <c r="H100" s="4">
        <f t="shared" ref="H100" si="22">SUM(H101:H103)</f>
        <v>6817441.4000000004</v>
      </c>
      <c r="I100" s="4">
        <f t="shared" ref="I100" si="23">SUM(I101:I103)</f>
        <v>6843702.5</v>
      </c>
      <c r="J100" s="36" t="s">
        <v>91</v>
      </c>
    </row>
    <row r="101" spans="1:10" ht="25.5" customHeight="1" x14ac:dyDescent="0.25">
      <c r="A101" s="36"/>
      <c r="B101" s="37"/>
      <c r="C101" s="38"/>
      <c r="D101" s="38"/>
      <c r="E101" s="12" t="s">
        <v>8</v>
      </c>
      <c r="F101" s="3" t="s">
        <v>9</v>
      </c>
      <c r="G101" s="4">
        <v>0</v>
      </c>
      <c r="H101" s="4">
        <v>0</v>
      </c>
      <c r="I101" s="4">
        <v>0</v>
      </c>
      <c r="J101" s="36"/>
    </row>
    <row r="102" spans="1:10" ht="25.5" customHeight="1" x14ac:dyDescent="0.25">
      <c r="A102" s="36"/>
      <c r="B102" s="37"/>
      <c r="C102" s="38"/>
      <c r="D102" s="38"/>
      <c r="E102" s="12" t="s">
        <v>10</v>
      </c>
      <c r="F102" s="3" t="s">
        <v>9</v>
      </c>
      <c r="G102" s="4">
        <v>6792190.4000000004</v>
      </c>
      <c r="H102" s="4">
        <v>6817441.4000000004</v>
      </c>
      <c r="I102" s="4">
        <v>6843702.5</v>
      </c>
      <c r="J102" s="36"/>
    </row>
    <row r="103" spans="1:10" ht="25.5" customHeight="1" x14ac:dyDescent="0.25">
      <c r="A103" s="36"/>
      <c r="B103" s="37"/>
      <c r="C103" s="38"/>
      <c r="D103" s="38"/>
      <c r="E103" s="12" t="s">
        <v>11</v>
      </c>
      <c r="F103" s="3" t="s">
        <v>9</v>
      </c>
      <c r="G103" s="4">
        <v>0</v>
      </c>
      <c r="H103" s="4">
        <v>0</v>
      </c>
      <c r="I103" s="4">
        <v>0</v>
      </c>
      <c r="J103" s="36"/>
    </row>
    <row r="104" spans="1:10" ht="24.75" customHeight="1" x14ac:dyDescent="0.25">
      <c r="A104" s="36" t="s">
        <v>40</v>
      </c>
      <c r="B104" s="37" t="s">
        <v>57</v>
      </c>
      <c r="C104" s="38">
        <v>45292</v>
      </c>
      <c r="D104" s="38">
        <v>46387</v>
      </c>
      <c r="E104" s="12" t="s">
        <v>6</v>
      </c>
      <c r="F104" s="3" t="s">
        <v>109</v>
      </c>
      <c r="G104" s="4">
        <f>SUM(G105:G107)</f>
        <v>3359818.68</v>
      </c>
      <c r="H104" s="4">
        <f t="shared" ref="H104" si="24">SUM(H105:H107)</f>
        <v>3101542.36</v>
      </c>
      <c r="I104" s="4">
        <f t="shared" ref="I104" si="25">SUM(I105:I107)</f>
        <v>3101542.36</v>
      </c>
      <c r="J104" s="36" t="s">
        <v>92</v>
      </c>
    </row>
    <row r="105" spans="1:10" ht="24.75" customHeight="1" x14ac:dyDescent="0.25">
      <c r="A105" s="36"/>
      <c r="B105" s="37"/>
      <c r="C105" s="38"/>
      <c r="D105" s="38"/>
      <c r="E105" s="12" t="s">
        <v>8</v>
      </c>
      <c r="F105" s="3" t="s">
        <v>9</v>
      </c>
      <c r="G105" s="4">
        <v>0</v>
      </c>
      <c r="H105" s="4">
        <v>0</v>
      </c>
      <c r="I105" s="4">
        <v>0</v>
      </c>
      <c r="J105" s="36"/>
    </row>
    <row r="106" spans="1:10" ht="24.75" customHeight="1" x14ac:dyDescent="0.25">
      <c r="A106" s="36"/>
      <c r="B106" s="37"/>
      <c r="C106" s="38"/>
      <c r="D106" s="38"/>
      <c r="E106" s="12" t="s">
        <v>10</v>
      </c>
      <c r="F106" s="3" t="s">
        <v>9</v>
      </c>
      <c r="G106" s="4">
        <v>3359818.68</v>
      </c>
      <c r="H106" s="4">
        <v>3101542.36</v>
      </c>
      <c r="I106" s="4">
        <v>3101542.36</v>
      </c>
      <c r="J106" s="36"/>
    </row>
    <row r="107" spans="1:10" ht="24.75" customHeight="1" x14ac:dyDescent="0.25">
      <c r="A107" s="36"/>
      <c r="B107" s="37"/>
      <c r="C107" s="38"/>
      <c r="D107" s="38"/>
      <c r="E107" s="12" t="s">
        <v>11</v>
      </c>
      <c r="F107" s="3" t="s">
        <v>9</v>
      </c>
      <c r="G107" s="4">
        <v>0</v>
      </c>
      <c r="H107" s="4">
        <v>0</v>
      </c>
      <c r="I107" s="4">
        <v>0</v>
      </c>
      <c r="J107" s="36"/>
    </row>
    <row r="108" spans="1:10" ht="12" customHeight="1" x14ac:dyDescent="0.25">
      <c r="A108" s="41" t="s">
        <v>3</v>
      </c>
      <c r="B108" s="41"/>
      <c r="C108" s="41"/>
      <c r="D108" s="41"/>
      <c r="E108" s="41"/>
      <c r="F108" s="41"/>
      <c r="G108" s="41"/>
      <c r="H108" s="41"/>
      <c r="I108" s="41"/>
      <c r="J108" s="41"/>
    </row>
    <row r="109" spans="1:10" ht="26.25" customHeight="1" x14ac:dyDescent="0.25">
      <c r="A109" s="36" t="s">
        <v>29</v>
      </c>
      <c r="B109" s="37" t="s">
        <v>5</v>
      </c>
      <c r="C109" s="38">
        <v>45292</v>
      </c>
      <c r="D109" s="38">
        <v>46387</v>
      </c>
      <c r="E109" s="12" t="s">
        <v>6</v>
      </c>
      <c r="F109" s="3" t="s">
        <v>41</v>
      </c>
      <c r="G109" s="19">
        <f>SUM(G110:G112)</f>
        <v>76432280</v>
      </c>
      <c r="H109" s="19">
        <f t="shared" ref="H109" si="26">SUM(H110:H112)</f>
        <v>74660438.5</v>
      </c>
      <c r="I109" s="19">
        <f t="shared" ref="I109" si="27">SUM(I110:I112)</f>
        <v>77603088.060000002</v>
      </c>
      <c r="J109" s="36" t="s">
        <v>31</v>
      </c>
    </row>
    <row r="110" spans="1:10" ht="26.25" customHeight="1" x14ac:dyDescent="0.25">
      <c r="A110" s="36"/>
      <c r="B110" s="37"/>
      <c r="C110" s="38"/>
      <c r="D110" s="38"/>
      <c r="E110" s="12" t="s">
        <v>8</v>
      </c>
      <c r="F110" s="3" t="s">
        <v>9</v>
      </c>
      <c r="G110" s="19">
        <v>0</v>
      </c>
      <c r="H110" s="19">
        <v>0</v>
      </c>
      <c r="I110" s="19">
        <v>0</v>
      </c>
      <c r="J110" s="36"/>
    </row>
    <row r="111" spans="1:10" ht="26.25" customHeight="1" x14ac:dyDescent="0.25">
      <c r="A111" s="36"/>
      <c r="B111" s="37"/>
      <c r="C111" s="38"/>
      <c r="D111" s="38"/>
      <c r="E111" s="12" t="s">
        <v>10</v>
      </c>
      <c r="F111" s="3" t="s">
        <v>9</v>
      </c>
      <c r="G111" s="19">
        <v>0</v>
      </c>
      <c r="H111" s="19">
        <v>0</v>
      </c>
      <c r="I111" s="19">
        <v>0</v>
      </c>
      <c r="J111" s="36"/>
    </row>
    <row r="112" spans="1:10" ht="26.25" customHeight="1" x14ac:dyDescent="0.25">
      <c r="A112" s="36"/>
      <c r="B112" s="37"/>
      <c r="C112" s="38"/>
      <c r="D112" s="38"/>
      <c r="E112" s="12" t="s">
        <v>11</v>
      </c>
      <c r="F112" s="3" t="s">
        <v>9</v>
      </c>
      <c r="G112" s="19">
        <f>71898600+3929100+350000+141380+60000+53200</f>
        <v>76432280</v>
      </c>
      <c r="H112" s="19">
        <v>74660438.5</v>
      </c>
      <c r="I112" s="19">
        <v>77603088.060000002</v>
      </c>
      <c r="J112" s="36"/>
    </row>
    <row r="113" spans="1:10" ht="60" customHeight="1" x14ac:dyDescent="0.25">
      <c r="A113" s="36" t="s">
        <v>32</v>
      </c>
      <c r="B113" s="37" t="s">
        <v>5</v>
      </c>
      <c r="C113" s="38">
        <v>45292</v>
      </c>
      <c r="D113" s="38">
        <v>46387</v>
      </c>
      <c r="E113" s="12" t="s">
        <v>6</v>
      </c>
      <c r="F113" s="3" t="s">
        <v>42</v>
      </c>
      <c r="G113" s="19">
        <f>SUM(G114:G116)</f>
        <v>528925517.23000002</v>
      </c>
      <c r="H113" s="19">
        <f t="shared" ref="H113" si="28">SUM(H114:H116)</f>
        <v>540952857.00999999</v>
      </c>
      <c r="I113" s="19">
        <f t="shared" ref="I113" si="29">SUM(I114:I116)</f>
        <v>563321197.76999998</v>
      </c>
      <c r="J113" s="36" t="s">
        <v>93</v>
      </c>
    </row>
    <row r="114" spans="1:10" ht="60" customHeight="1" x14ac:dyDescent="0.25">
      <c r="A114" s="36"/>
      <c r="B114" s="37"/>
      <c r="C114" s="38"/>
      <c r="D114" s="38"/>
      <c r="E114" s="12" t="s">
        <v>8</v>
      </c>
      <c r="F114" s="3" t="s">
        <v>9</v>
      </c>
      <c r="G114" s="19">
        <v>0</v>
      </c>
      <c r="H114" s="19">
        <v>0</v>
      </c>
      <c r="I114" s="19">
        <v>0</v>
      </c>
      <c r="J114" s="36"/>
    </row>
    <row r="115" spans="1:10" ht="60" customHeight="1" x14ac:dyDescent="0.25">
      <c r="A115" s="36"/>
      <c r="B115" s="37"/>
      <c r="C115" s="38"/>
      <c r="D115" s="38"/>
      <c r="E115" s="12" t="s">
        <v>10</v>
      </c>
      <c r="F115" s="3" t="s">
        <v>9</v>
      </c>
      <c r="G115" s="19">
        <f>507058783.8+21866733.43</f>
        <v>528925517.23000002</v>
      </c>
      <c r="H115" s="19">
        <v>540952857.00999999</v>
      </c>
      <c r="I115" s="19">
        <v>563321197.76999998</v>
      </c>
      <c r="J115" s="36"/>
    </row>
    <row r="116" spans="1:10" ht="60" customHeight="1" x14ac:dyDescent="0.25">
      <c r="A116" s="36"/>
      <c r="B116" s="37"/>
      <c r="C116" s="38"/>
      <c r="D116" s="38"/>
      <c r="E116" s="12" t="s">
        <v>11</v>
      </c>
      <c r="F116" s="3" t="s">
        <v>9</v>
      </c>
      <c r="G116" s="19">
        <v>0</v>
      </c>
      <c r="H116" s="19">
        <v>0</v>
      </c>
      <c r="I116" s="19">
        <v>0</v>
      </c>
      <c r="J116" s="36"/>
    </row>
    <row r="117" spans="1:10" ht="57.75" customHeight="1" x14ac:dyDescent="0.25">
      <c r="A117" s="36" t="s">
        <v>32</v>
      </c>
      <c r="B117" s="37" t="s">
        <v>5</v>
      </c>
      <c r="C117" s="38">
        <v>45292</v>
      </c>
      <c r="D117" s="38">
        <v>46387</v>
      </c>
      <c r="E117" s="12" t="s">
        <v>6</v>
      </c>
      <c r="F117" s="3" t="s">
        <v>44</v>
      </c>
      <c r="G117" s="19">
        <f>SUM(G118:G120)</f>
        <v>20688119.879999999</v>
      </c>
      <c r="H117" s="19">
        <f t="shared" ref="H117" si="30">SUM(H118:H120)</f>
        <v>29272636.16</v>
      </c>
      <c r="I117" s="19">
        <f t="shared" ref="I117" si="31">SUM(I118:I120)</f>
        <v>31506091.760000002</v>
      </c>
      <c r="J117" s="36" t="s">
        <v>93</v>
      </c>
    </row>
    <row r="118" spans="1:10" ht="57.75" customHeight="1" x14ac:dyDescent="0.25">
      <c r="A118" s="36"/>
      <c r="B118" s="37"/>
      <c r="C118" s="38"/>
      <c r="D118" s="38"/>
      <c r="E118" s="12" t="s">
        <v>8</v>
      </c>
      <c r="F118" s="3" t="s">
        <v>9</v>
      </c>
      <c r="G118" s="19">
        <v>0</v>
      </c>
      <c r="H118" s="19">
        <v>0</v>
      </c>
      <c r="I118" s="19">
        <v>0</v>
      </c>
      <c r="J118" s="36"/>
    </row>
    <row r="119" spans="1:10" ht="57.75" customHeight="1" x14ac:dyDescent="0.25">
      <c r="A119" s="36"/>
      <c r="B119" s="37"/>
      <c r="C119" s="38"/>
      <c r="D119" s="38"/>
      <c r="E119" s="12" t="s">
        <v>10</v>
      </c>
      <c r="F119" s="3" t="s">
        <v>9</v>
      </c>
      <c r="G119" s="19">
        <f>28205201.88-7517082</f>
        <v>20688119.879999999</v>
      </c>
      <c r="H119" s="19">
        <v>29272636.16</v>
      </c>
      <c r="I119" s="19">
        <v>31506091.760000002</v>
      </c>
      <c r="J119" s="36"/>
    </row>
    <row r="120" spans="1:10" ht="57.75" customHeight="1" x14ac:dyDescent="0.25">
      <c r="A120" s="36"/>
      <c r="B120" s="37"/>
      <c r="C120" s="38"/>
      <c r="D120" s="38"/>
      <c r="E120" s="12" t="s">
        <v>11</v>
      </c>
      <c r="F120" s="3" t="s">
        <v>9</v>
      </c>
      <c r="G120" s="19">
        <v>0</v>
      </c>
      <c r="H120" s="19">
        <v>0</v>
      </c>
      <c r="I120" s="19">
        <v>0</v>
      </c>
      <c r="J120" s="36"/>
    </row>
    <row r="121" spans="1:10" ht="26.25" customHeight="1" x14ac:dyDescent="0.25">
      <c r="A121" s="36" t="s">
        <v>190</v>
      </c>
      <c r="B121" s="36" t="s">
        <v>116</v>
      </c>
      <c r="C121" s="38">
        <v>45292</v>
      </c>
      <c r="D121" s="38">
        <v>45657</v>
      </c>
      <c r="E121" s="12" t="s">
        <v>6</v>
      </c>
      <c r="F121" s="3" t="s">
        <v>45</v>
      </c>
      <c r="G121" s="19">
        <f>SUM(G122:G124)</f>
        <v>687870.44</v>
      </c>
      <c r="H121" s="19">
        <f t="shared" ref="H121:I121" si="32">SUM(H122:H124)</f>
        <v>0</v>
      </c>
      <c r="I121" s="19">
        <f t="shared" si="32"/>
        <v>0</v>
      </c>
      <c r="J121" s="36" t="s">
        <v>195</v>
      </c>
    </row>
    <row r="122" spans="1:10" ht="26.25" customHeight="1" x14ac:dyDescent="0.25">
      <c r="A122" s="36"/>
      <c r="B122" s="36"/>
      <c r="C122" s="38"/>
      <c r="D122" s="38"/>
      <c r="E122" s="12" t="s">
        <v>8</v>
      </c>
      <c r="F122" s="3" t="s">
        <v>9</v>
      </c>
      <c r="G122" s="19">
        <v>0</v>
      </c>
      <c r="H122" s="19">
        <v>0</v>
      </c>
      <c r="I122" s="19">
        <v>0</v>
      </c>
      <c r="J122" s="36"/>
    </row>
    <row r="123" spans="1:10" ht="26.25" customHeight="1" x14ac:dyDescent="0.25">
      <c r="A123" s="36"/>
      <c r="B123" s="36"/>
      <c r="C123" s="38"/>
      <c r="D123" s="38"/>
      <c r="E123" s="12" t="s">
        <v>10</v>
      </c>
      <c r="F123" s="3" t="s">
        <v>9</v>
      </c>
      <c r="G123" s="19">
        <v>0</v>
      </c>
      <c r="H123" s="19">
        <v>0</v>
      </c>
      <c r="I123" s="19">
        <v>0</v>
      </c>
      <c r="J123" s="36"/>
    </row>
    <row r="124" spans="1:10" ht="26.25" customHeight="1" x14ac:dyDescent="0.25">
      <c r="A124" s="36"/>
      <c r="B124" s="36"/>
      <c r="C124" s="38"/>
      <c r="D124" s="38"/>
      <c r="E124" s="12" t="s">
        <v>11</v>
      </c>
      <c r="F124" s="3" t="s">
        <v>9</v>
      </c>
      <c r="G124" s="19">
        <f>556870.44+131000</f>
        <v>687870.44</v>
      </c>
      <c r="H124" s="19">
        <v>0</v>
      </c>
      <c r="I124" s="19">
        <v>0</v>
      </c>
      <c r="J124" s="36"/>
    </row>
    <row r="125" spans="1:10" ht="26.25" customHeight="1" x14ac:dyDescent="0.25">
      <c r="A125" s="36" t="s">
        <v>191</v>
      </c>
      <c r="B125" s="36" t="s">
        <v>112</v>
      </c>
      <c r="C125" s="38">
        <v>45292</v>
      </c>
      <c r="D125" s="38">
        <v>45657</v>
      </c>
      <c r="E125" s="12" t="s">
        <v>6</v>
      </c>
      <c r="F125" s="3" t="s">
        <v>45</v>
      </c>
      <c r="G125" s="19">
        <f>SUM(G126:G128)</f>
        <v>1061073.83</v>
      </c>
      <c r="H125" s="19">
        <f t="shared" ref="H125:I125" si="33">SUM(H126:H128)</f>
        <v>0</v>
      </c>
      <c r="I125" s="19">
        <f t="shared" si="33"/>
        <v>0</v>
      </c>
      <c r="J125" s="36" t="s">
        <v>155</v>
      </c>
    </row>
    <row r="126" spans="1:10" ht="26.25" customHeight="1" x14ac:dyDescent="0.25">
      <c r="A126" s="36"/>
      <c r="B126" s="36"/>
      <c r="C126" s="38"/>
      <c r="D126" s="38"/>
      <c r="E126" s="12" t="s">
        <v>8</v>
      </c>
      <c r="F126" s="3" t="s">
        <v>9</v>
      </c>
      <c r="G126" s="19">
        <v>0</v>
      </c>
      <c r="H126" s="19">
        <v>0</v>
      </c>
      <c r="I126" s="19">
        <v>0</v>
      </c>
      <c r="J126" s="36"/>
    </row>
    <row r="127" spans="1:10" ht="26.25" customHeight="1" x14ac:dyDescent="0.25">
      <c r="A127" s="36"/>
      <c r="B127" s="36"/>
      <c r="C127" s="38"/>
      <c r="D127" s="38"/>
      <c r="E127" s="12" t="s">
        <v>10</v>
      </c>
      <c r="F127" s="3" t="s">
        <v>9</v>
      </c>
      <c r="G127" s="19">
        <v>0</v>
      </c>
      <c r="H127" s="19">
        <v>0</v>
      </c>
      <c r="I127" s="19">
        <v>0</v>
      </c>
      <c r="J127" s="36"/>
    </row>
    <row r="128" spans="1:10" ht="26.25" customHeight="1" x14ac:dyDescent="0.25">
      <c r="A128" s="36"/>
      <c r="B128" s="36"/>
      <c r="C128" s="38"/>
      <c r="D128" s="38"/>
      <c r="E128" s="12" t="s">
        <v>11</v>
      </c>
      <c r="F128" s="3" t="s">
        <v>9</v>
      </c>
      <c r="G128" s="19">
        <f>851402.83+209671</f>
        <v>1061073.83</v>
      </c>
      <c r="H128" s="19">
        <v>0</v>
      </c>
      <c r="I128" s="19">
        <v>0</v>
      </c>
      <c r="J128" s="36"/>
    </row>
    <row r="129" spans="1:10" ht="26.25" customHeight="1" x14ac:dyDescent="0.25">
      <c r="A129" s="36" t="s">
        <v>217</v>
      </c>
      <c r="B129" s="36" t="s">
        <v>113</v>
      </c>
      <c r="C129" s="38">
        <v>45292</v>
      </c>
      <c r="D129" s="38">
        <v>46022</v>
      </c>
      <c r="E129" s="12" t="s">
        <v>6</v>
      </c>
      <c r="F129" s="3" t="s">
        <v>45</v>
      </c>
      <c r="G129" s="19">
        <f>SUM(G130:G132)</f>
        <v>750783.63</v>
      </c>
      <c r="H129" s="19">
        <f t="shared" ref="H129:I129" si="34">SUM(H130:H132)</f>
        <v>2350816.66</v>
      </c>
      <c r="I129" s="19">
        <f t="shared" si="34"/>
        <v>0</v>
      </c>
      <c r="J129" s="36" t="s">
        <v>118</v>
      </c>
    </row>
    <row r="130" spans="1:10" ht="26.25" customHeight="1" x14ac:dyDescent="0.25">
      <c r="A130" s="36"/>
      <c r="B130" s="36"/>
      <c r="C130" s="38"/>
      <c r="D130" s="38"/>
      <c r="E130" s="12" t="s">
        <v>8</v>
      </c>
      <c r="F130" s="3" t="s">
        <v>9</v>
      </c>
      <c r="G130" s="19">
        <v>0</v>
      </c>
      <c r="H130" s="19">
        <v>0</v>
      </c>
      <c r="I130" s="19">
        <v>0</v>
      </c>
      <c r="J130" s="36"/>
    </row>
    <row r="131" spans="1:10" ht="26.25" customHeight="1" x14ac:dyDescent="0.25">
      <c r="A131" s="36"/>
      <c r="B131" s="36"/>
      <c r="C131" s="38"/>
      <c r="D131" s="38"/>
      <c r="E131" s="12" t="s">
        <v>10</v>
      </c>
      <c r="F131" s="3" t="s">
        <v>9</v>
      </c>
      <c r="G131" s="19">
        <v>0</v>
      </c>
      <c r="H131" s="19">
        <v>0</v>
      </c>
      <c r="I131" s="19">
        <v>0</v>
      </c>
      <c r="J131" s="36"/>
    </row>
    <row r="132" spans="1:10" ht="26.25" customHeight="1" x14ac:dyDescent="0.25">
      <c r="A132" s="36"/>
      <c r="B132" s="36"/>
      <c r="C132" s="38"/>
      <c r="D132" s="38"/>
      <c r="E132" s="12" t="s">
        <v>11</v>
      </c>
      <c r="F132" s="3" t="s">
        <v>9</v>
      </c>
      <c r="G132" s="19">
        <f>726683.63-175900+200000</f>
        <v>750783.63</v>
      </c>
      <c r="H132" s="19">
        <v>2350816.66</v>
      </c>
      <c r="I132" s="19">
        <v>0</v>
      </c>
      <c r="J132" s="36"/>
    </row>
    <row r="133" spans="1:10" ht="26.25" customHeight="1" x14ac:dyDescent="0.25">
      <c r="A133" s="36" t="s">
        <v>193</v>
      </c>
      <c r="B133" s="36" t="s">
        <v>117</v>
      </c>
      <c r="C133" s="38">
        <v>45292</v>
      </c>
      <c r="D133" s="38">
        <v>46022</v>
      </c>
      <c r="E133" s="12" t="s">
        <v>6</v>
      </c>
      <c r="F133" s="3" t="s">
        <v>45</v>
      </c>
      <c r="G133" s="19">
        <f>SUM(G134:G136)</f>
        <v>351079.24</v>
      </c>
      <c r="H133" s="19">
        <f t="shared" ref="H133:I133" si="35">SUM(H134:H136)</f>
        <v>2602900</v>
      </c>
      <c r="I133" s="19">
        <f t="shared" si="35"/>
        <v>0</v>
      </c>
      <c r="J133" s="36" t="s">
        <v>118</v>
      </c>
    </row>
    <row r="134" spans="1:10" ht="26.25" customHeight="1" x14ac:dyDescent="0.25">
      <c r="A134" s="36"/>
      <c r="B134" s="36"/>
      <c r="C134" s="38"/>
      <c r="D134" s="38"/>
      <c r="E134" s="12" t="s">
        <v>8</v>
      </c>
      <c r="F134" s="3" t="s">
        <v>9</v>
      </c>
      <c r="G134" s="19">
        <v>0</v>
      </c>
      <c r="H134" s="19">
        <v>0</v>
      </c>
      <c r="I134" s="19">
        <v>0</v>
      </c>
      <c r="J134" s="36"/>
    </row>
    <row r="135" spans="1:10" ht="26.25" customHeight="1" x14ac:dyDescent="0.25">
      <c r="A135" s="36"/>
      <c r="B135" s="36"/>
      <c r="C135" s="38"/>
      <c r="D135" s="38"/>
      <c r="E135" s="12" t="s">
        <v>10</v>
      </c>
      <c r="F135" s="3" t="s">
        <v>9</v>
      </c>
      <c r="G135" s="19">
        <v>0</v>
      </c>
      <c r="H135" s="19">
        <v>0</v>
      </c>
      <c r="I135" s="19">
        <v>0</v>
      </c>
      <c r="J135" s="36"/>
    </row>
    <row r="136" spans="1:10" ht="26.25" customHeight="1" x14ac:dyDescent="0.25">
      <c r="A136" s="36"/>
      <c r="B136" s="36"/>
      <c r="C136" s="38"/>
      <c r="D136" s="38"/>
      <c r="E136" s="12" t="s">
        <v>11</v>
      </c>
      <c r="F136" s="3" t="s">
        <v>9</v>
      </c>
      <c r="G136" s="19">
        <f>111581.96+239497.28</f>
        <v>351079.24</v>
      </c>
      <c r="H136" s="19">
        <v>2602900</v>
      </c>
      <c r="I136" s="19">
        <v>0</v>
      </c>
      <c r="J136" s="36"/>
    </row>
    <row r="137" spans="1:10" ht="28.5" customHeight="1" x14ac:dyDescent="0.25">
      <c r="A137" s="36" t="s">
        <v>192</v>
      </c>
      <c r="B137" s="36" t="s">
        <v>119</v>
      </c>
      <c r="C137" s="38">
        <v>45292</v>
      </c>
      <c r="D137" s="38">
        <v>46387</v>
      </c>
      <c r="E137" s="12" t="s">
        <v>6</v>
      </c>
      <c r="F137" s="3" t="s">
        <v>45</v>
      </c>
      <c r="G137" s="19">
        <f>SUM(G138:G140)</f>
        <v>499659.23</v>
      </c>
      <c r="H137" s="19">
        <f t="shared" ref="H137:I137" si="36">SUM(H138:H140)</f>
        <v>0</v>
      </c>
      <c r="I137" s="19">
        <f t="shared" si="36"/>
        <v>2425499.9900000002</v>
      </c>
      <c r="J137" s="36" t="s">
        <v>118</v>
      </c>
    </row>
    <row r="138" spans="1:10" ht="28.5" customHeight="1" x14ac:dyDescent="0.25">
      <c r="A138" s="36"/>
      <c r="B138" s="36"/>
      <c r="C138" s="38"/>
      <c r="D138" s="38"/>
      <c r="E138" s="12" t="s">
        <v>8</v>
      </c>
      <c r="F138" s="3" t="s">
        <v>9</v>
      </c>
      <c r="G138" s="19">
        <v>0</v>
      </c>
      <c r="H138" s="19">
        <v>0</v>
      </c>
      <c r="I138" s="19">
        <v>0</v>
      </c>
      <c r="J138" s="36"/>
    </row>
    <row r="139" spans="1:10" ht="28.5" customHeight="1" x14ac:dyDescent="0.25">
      <c r="A139" s="36"/>
      <c r="B139" s="36"/>
      <c r="C139" s="38"/>
      <c r="D139" s="38"/>
      <c r="E139" s="12" t="s">
        <v>10</v>
      </c>
      <c r="F139" s="3" t="s">
        <v>9</v>
      </c>
      <c r="G139" s="19">
        <v>0</v>
      </c>
      <c r="H139" s="19">
        <v>0</v>
      </c>
      <c r="I139" s="19">
        <v>0</v>
      </c>
      <c r="J139" s="36"/>
    </row>
    <row r="140" spans="1:10" ht="28.5" customHeight="1" x14ac:dyDescent="0.25">
      <c r="A140" s="36"/>
      <c r="B140" s="36"/>
      <c r="C140" s="38"/>
      <c r="D140" s="38"/>
      <c r="E140" s="12" t="s">
        <v>11</v>
      </c>
      <c r="F140" s="3" t="s">
        <v>9</v>
      </c>
      <c r="G140" s="19">
        <v>499659.23</v>
      </c>
      <c r="H140" s="19">
        <v>0</v>
      </c>
      <c r="I140" s="19">
        <v>2425499.9900000002</v>
      </c>
      <c r="J140" s="36"/>
    </row>
    <row r="141" spans="1:10" ht="27.75" customHeight="1" x14ac:dyDescent="0.25">
      <c r="A141" s="36" t="s">
        <v>160</v>
      </c>
      <c r="B141" s="36" t="s">
        <v>132</v>
      </c>
      <c r="C141" s="38">
        <v>45292</v>
      </c>
      <c r="D141" s="38">
        <v>46387</v>
      </c>
      <c r="E141" s="12" t="s">
        <v>6</v>
      </c>
      <c r="F141" s="3" t="s">
        <v>45</v>
      </c>
      <c r="G141" s="19">
        <f>SUM(G142:G144)</f>
        <v>763126.47</v>
      </c>
      <c r="H141" s="19">
        <f t="shared" ref="H141:I141" si="37">SUM(H142:H144)</f>
        <v>0</v>
      </c>
      <c r="I141" s="19">
        <f t="shared" si="37"/>
        <v>3074500</v>
      </c>
      <c r="J141" s="51" t="s">
        <v>118</v>
      </c>
    </row>
    <row r="142" spans="1:10" ht="27.75" customHeight="1" x14ac:dyDescent="0.25">
      <c r="A142" s="36"/>
      <c r="B142" s="36"/>
      <c r="C142" s="38"/>
      <c r="D142" s="38"/>
      <c r="E142" s="12" t="s">
        <v>8</v>
      </c>
      <c r="F142" s="3" t="s">
        <v>9</v>
      </c>
      <c r="G142" s="19">
        <v>0</v>
      </c>
      <c r="H142" s="19">
        <v>0</v>
      </c>
      <c r="I142" s="19">
        <v>0</v>
      </c>
      <c r="J142" s="52"/>
    </row>
    <row r="143" spans="1:10" ht="27.75" customHeight="1" x14ac:dyDescent="0.25">
      <c r="A143" s="36"/>
      <c r="B143" s="36"/>
      <c r="C143" s="38"/>
      <c r="D143" s="38"/>
      <c r="E143" s="12" t="s">
        <v>10</v>
      </c>
      <c r="F143" s="3" t="s">
        <v>9</v>
      </c>
      <c r="G143" s="19">
        <v>0</v>
      </c>
      <c r="H143" s="19">
        <v>0</v>
      </c>
      <c r="I143" s="19">
        <v>0</v>
      </c>
      <c r="J143" s="52"/>
    </row>
    <row r="144" spans="1:10" ht="27.75" customHeight="1" x14ac:dyDescent="0.25">
      <c r="A144" s="36"/>
      <c r="B144" s="36"/>
      <c r="C144" s="38"/>
      <c r="D144" s="38"/>
      <c r="E144" s="12" t="s">
        <v>11</v>
      </c>
      <c r="F144" s="3" t="s">
        <v>9</v>
      </c>
      <c r="G144" s="19">
        <v>763126.47</v>
      </c>
      <c r="H144" s="19">
        <v>0</v>
      </c>
      <c r="I144" s="19">
        <v>3074500</v>
      </c>
      <c r="J144" s="53"/>
    </row>
    <row r="145" spans="1:10" ht="22.5" customHeight="1" x14ac:dyDescent="0.25">
      <c r="A145" s="36" t="s">
        <v>156</v>
      </c>
      <c r="B145" s="36" t="s">
        <v>125</v>
      </c>
      <c r="C145" s="38">
        <v>45292</v>
      </c>
      <c r="D145" s="38">
        <v>45657</v>
      </c>
      <c r="E145" s="12" t="s">
        <v>6</v>
      </c>
      <c r="F145" s="3" t="s">
        <v>45</v>
      </c>
      <c r="G145" s="19">
        <f>SUM(G146:G148)</f>
        <v>100000</v>
      </c>
      <c r="H145" s="19">
        <f t="shared" ref="H145:I145" si="38">SUM(H146:H148)</f>
        <v>0</v>
      </c>
      <c r="I145" s="19">
        <f t="shared" si="38"/>
        <v>0</v>
      </c>
      <c r="J145" s="36" t="s">
        <v>157</v>
      </c>
    </row>
    <row r="146" spans="1:10" ht="22.5" customHeight="1" x14ac:dyDescent="0.25">
      <c r="A146" s="36"/>
      <c r="B146" s="36"/>
      <c r="C146" s="38"/>
      <c r="D146" s="38"/>
      <c r="E146" s="12" t="s">
        <v>8</v>
      </c>
      <c r="F146" s="3" t="s">
        <v>9</v>
      </c>
      <c r="G146" s="19">
        <v>0</v>
      </c>
      <c r="H146" s="19">
        <v>0</v>
      </c>
      <c r="I146" s="19">
        <v>0</v>
      </c>
      <c r="J146" s="36"/>
    </row>
    <row r="147" spans="1:10" ht="22.5" customHeight="1" x14ac:dyDescent="0.25">
      <c r="A147" s="36"/>
      <c r="B147" s="36"/>
      <c r="C147" s="38"/>
      <c r="D147" s="38"/>
      <c r="E147" s="12" t="s">
        <v>10</v>
      </c>
      <c r="F147" s="3" t="s">
        <v>9</v>
      </c>
      <c r="G147" s="19">
        <v>0</v>
      </c>
      <c r="H147" s="19">
        <v>0</v>
      </c>
      <c r="I147" s="19">
        <v>0</v>
      </c>
      <c r="J147" s="36"/>
    </row>
    <row r="148" spans="1:10" ht="22.5" customHeight="1" x14ac:dyDescent="0.25">
      <c r="A148" s="36"/>
      <c r="B148" s="36"/>
      <c r="C148" s="38"/>
      <c r="D148" s="38"/>
      <c r="E148" s="12" t="s">
        <v>11</v>
      </c>
      <c r="F148" s="3" t="s">
        <v>9</v>
      </c>
      <c r="G148" s="19">
        <v>100000</v>
      </c>
      <c r="H148" s="19">
        <v>0</v>
      </c>
      <c r="I148" s="19">
        <v>0</v>
      </c>
      <c r="J148" s="36"/>
    </row>
    <row r="149" spans="1:10" ht="33.75" customHeight="1" x14ac:dyDescent="0.25">
      <c r="A149" s="36" t="s">
        <v>158</v>
      </c>
      <c r="B149" s="36" t="s">
        <v>120</v>
      </c>
      <c r="C149" s="38">
        <v>45292</v>
      </c>
      <c r="D149" s="38">
        <v>45657</v>
      </c>
      <c r="E149" s="12" t="s">
        <v>6</v>
      </c>
      <c r="F149" s="3" t="s">
        <v>45</v>
      </c>
      <c r="G149" s="19">
        <f>SUM(G150:G152)</f>
        <v>559157.42999999993</v>
      </c>
      <c r="H149" s="19">
        <f t="shared" ref="H149:I149" si="39">SUM(H150:H152)</f>
        <v>0</v>
      </c>
      <c r="I149" s="19">
        <f t="shared" si="39"/>
        <v>0</v>
      </c>
      <c r="J149" s="36" t="s">
        <v>159</v>
      </c>
    </row>
    <row r="150" spans="1:10" ht="33.75" customHeight="1" x14ac:dyDescent="0.25">
      <c r="A150" s="36"/>
      <c r="B150" s="36"/>
      <c r="C150" s="38"/>
      <c r="D150" s="38"/>
      <c r="E150" s="12" t="s">
        <v>8</v>
      </c>
      <c r="F150" s="3" t="s">
        <v>9</v>
      </c>
      <c r="G150" s="19">
        <v>0</v>
      </c>
      <c r="H150" s="19">
        <v>0</v>
      </c>
      <c r="I150" s="19">
        <v>0</v>
      </c>
      <c r="J150" s="36"/>
    </row>
    <row r="151" spans="1:10" ht="33.75" customHeight="1" x14ac:dyDescent="0.25">
      <c r="A151" s="36"/>
      <c r="B151" s="36"/>
      <c r="C151" s="38"/>
      <c r="D151" s="38"/>
      <c r="E151" s="12" t="s">
        <v>10</v>
      </c>
      <c r="F151" s="3" t="s">
        <v>9</v>
      </c>
      <c r="G151" s="19">
        <v>0</v>
      </c>
      <c r="H151" s="19">
        <v>0</v>
      </c>
      <c r="I151" s="19">
        <v>0</v>
      </c>
      <c r="J151" s="36"/>
    </row>
    <row r="152" spans="1:10" ht="33.75" customHeight="1" x14ac:dyDescent="0.25">
      <c r="A152" s="36"/>
      <c r="B152" s="36"/>
      <c r="C152" s="38"/>
      <c r="D152" s="38"/>
      <c r="E152" s="12" t="s">
        <v>11</v>
      </c>
      <c r="F152" s="3" t="s">
        <v>9</v>
      </c>
      <c r="G152" s="19">
        <f>502438.92+56718.51</f>
        <v>559157.42999999993</v>
      </c>
      <c r="H152" s="19">
        <v>0</v>
      </c>
      <c r="I152" s="19">
        <v>0</v>
      </c>
      <c r="J152" s="36"/>
    </row>
    <row r="153" spans="1:10" ht="27" customHeight="1" x14ac:dyDescent="0.25">
      <c r="A153" s="36" t="s">
        <v>161</v>
      </c>
      <c r="B153" s="36" t="s">
        <v>131</v>
      </c>
      <c r="C153" s="38">
        <v>45292</v>
      </c>
      <c r="D153" s="38">
        <v>46022</v>
      </c>
      <c r="E153" s="12" t="s">
        <v>6</v>
      </c>
      <c r="F153" s="3" t="s">
        <v>45</v>
      </c>
      <c r="G153" s="19">
        <f>SUM(G154:G156)</f>
        <v>2376393.66</v>
      </c>
      <c r="H153" s="19">
        <f t="shared" ref="H153:I153" si="40">SUM(H154:H156)</f>
        <v>519800</v>
      </c>
      <c r="I153" s="19">
        <f t="shared" si="40"/>
        <v>0</v>
      </c>
      <c r="J153" s="36" t="s">
        <v>162</v>
      </c>
    </row>
    <row r="154" spans="1:10" ht="27" customHeight="1" x14ac:dyDescent="0.25">
      <c r="A154" s="36"/>
      <c r="B154" s="36"/>
      <c r="C154" s="38"/>
      <c r="D154" s="38"/>
      <c r="E154" s="12" t="s">
        <v>8</v>
      </c>
      <c r="F154" s="3" t="s">
        <v>9</v>
      </c>
      <c r="G154" s="19">
        <v>0</v>
      </c>
      <c r="H154" s="19">
        <v>0</v>
      </c>
      <c r="I154" s="19">
        <v>0</v>
      </c>
      <c r="J154" s="36"/>
    </row>
    <row r="155" spans="1:10" ht="27" customHeight="1" x14ac:dyDescent="0.25">
      <c r="A155" s="36"/>
      <c r="B155" s="36"/>
      <c r="C155" s="38"/>
      <c r="D155" s="38"/>
      <c r="E155" s="12" t="s">
        <v>10</v>
      </c>
      <c r="F155" s="3" t="s">
        <v>9</v>
      </c>
      <c r="G155" s="19">
        <v>0</v>
      </c>
      <c r="H155" s="19">
        <v>0</v>
      </c>
      <c r="I155" s="19">
        <v>0</v>
      </c>
      <c r="J155" s="36"/>
    </row>
    <row r="156" spans="1:10" ht="27" customHeight="1" x14ac:dyDescent="0.25">
      <c r="A156" s="36"/>
      <c r="B156" s="36"/>
      <c r="C156" s="38"/>
      <c r="D156" s="38"/>
      <c r="E156" s="12" t="s">
        <v>11</v>
      </c>
      <c r="F156" s="3" t="s">
        <v>9</v>
      </c>
      <c r="G156" s="19">
        <v>2376393.66</v>
      </c>
      <c r="H156" s="19">
        <v>519800</v>
      </c>
      <c r="I156" s="19">
        <v>0</v>
      </c>
      <c r="J156" s="36"/>
    </row>
    <row r="157" spans="1:10" ht="27" customHeight="1" x14ac:dyDescent="0.25">
      <c r="A157" s="36" t="s">
        <v>163</v>
      </c>
      <c r="B157" s="36" t="s">
        <v>121</v>
      </c>
      <c r="C157" s="38">
        <v>45292</v>
      </c>
      <c r="D157" s="38">
        <v>45657</v>
      </c>
      <c r="E157" s="12" t="s">
        <v>6</v>
      </c>
      <c r="F157" s="3" t="s">
        <v>45</v>
      </c>
      <c r="G157" s="19">
        <f>SUM(G158:G160)</f>
        <v>520300</v>
      </c>
      <c r="H157" s="19">
        <f t="shared" ref="H157:I157" si="41">SUM(H158:H160)</f>
        <v>0</v>
      </c>
      <c r="I157" s="19">
        <f t="shared" si="41"/>
        <v>0</v>
      </c>
      <c r="J157" s="36" t="s">
        <v>118</v>
      </c>
    </row>
    <row r="158" spans="1:10" ht="27" customHeight="1" x14ac:dyDescent="0.25">
      <c r="A158" s="36"/>
      <c r="B158" s="36"/>
      <c r="C158" s="38"/>
      <c r="D158" s="38"/>
      <c r="E158" s="12" t="s">
        <v>8</v>
      </c>
      <c r="F158" s="3" t="s">
        <v>9</v>
      </c>
      <c r="G158" s="19">
        <v>0</v>
      </c>
      <c r="H158" s="19">
        <v>0</v>
      </c>
      <c r="I158" s="19">
        <v>0</v>
      </c>
      <c r="J158" s="36"/>
    </row>
    <row r="159" spans="1:10" ht="27" customHeight="1" x14ac:dyDescent="0.25">
      <c r="A159" s="36"/>
      <c r="B159" s="36"/>
      <c r="C159" s="38"/>
      <c r="D159" s="38"/>
      <c r="E159" s="12" t="s">
        <v>10</v>
      </c>
      <c r="F159" s="3" t="s">
        <v>9</v>
      </c>
      <c r="G159" s="19">
        <v>0</v>
      </c>
      <c r="H159" s="19">
        <v>0</v>
      </c>
      <c r="I159" s="19">
        <v>0</v>
      </c>
      <c r="J159" s="36"/>
    </row>
    <row r="160" spans="1:10" ht="27" customHeight="1" x14ac:dyDescent="0.25">
      <c r="A160" s="36"/>
      <c r="B160" s="36"/>
      <c r="C160" s="38"/>
      <c r="D160" s="38"/>
      <c r="E160" s="12" t="s">
        <v>11</v>
      </c>
      <c r="F160" s="3" t="s">
        <v>9</v>
      </c>
      <c r="G160" s="19">
        <v>520300</v>
      </c>
      <c r="H160" s="19">
        <v>0</v>
      </c>
      <c r="I160" s="19">
        <v>0</v>
      </c>
      <c r="J160" s="36"/>
    </row>
    <row r="161" spans="1:10" ht="27" customHeight="1" x14ac:dyDescent="0.25">
      <c r="A161" s="36" t="s">
        <v>164</v>
      </c>
      <c r="B161" s="36" t="s">
        <v>133</v>
      </c>
      <c r="C161" s="38">
        <v>45292</v>
      </c>
      <c r="D161" s="38">
        <v>45657</v>
      </c>
      <c r="E161" s="12" t="s">
        <v>6</v>
      </c>
      <c r="F161" s="3" t="s">
        <v>45</v>
      </c>
      <c r="G161" s="19">
        <f>SUM(G162:G164)</f>
        <v>263400</v>
      </c>
      <c r="H161" s="19">
        <f t="shared" ref="H161:I161" si="42">SUM(H162:H164)</f>
        <v>0</v>
      </c>
      <c r="I161" s="19">
        <f t="shared" si="42"/>
        <v>0</v>
      </c>
      <c r="J161" s="36" t="s">
        <v>118</v>
      </c>
    </row>
    <row r="162" spans="1:10" ht="27" customHeight="1" x14ac:dyDescent="0.25">
      <c r="A162" s="36"/>
      <c r="B162" s="36"/>
      <c r="C162" s="38"/>
      <c r="D162" s="38"/>
      <c r="E162" s="12" t="s">
        <v>8</v>
      </c>
      <c r="F162" s="3" t="s">
        <v>9</v>
      </c>
      <c r="G162" s="19">
        <v>0</v>
      </c>
      <c r="H162" s="19">
        <v>0</v>
      </c>
      <c r="I162" s="19">
        <v>0</v>
      </c>
      <c r="J162" s="36"/>
    </row>
    <row r="163" spans="1:10" ht="27" customHeight="1" x14ac:dyDescent="0.25">
      <c r="A163" s="36"/>
      <c r="B163" s="36"/>
      <c r="C163" s="38"/>
      <c r="D163" s="38"/>
      <c r="E163" s="12" t="s">
        <v>10</v>
      </c>
      <c r="F163" s="3" t="s">
        <v>9</v>
      </c>
      <c r="G163" s="19">
        <v>0</v>
      </c>
      <c r="H163" s="19">
        <v>0</v>
      </c>
      <c r="I163" s="19">
        <v>0</v>
      </c>
      <c r="J163" s="36"/>
    </row>
    <row r="164" spans="1:10" ht="27" customHeight="1" x14ac:dyDescent="0.25">
      <c r="A164" s="36"/>
      <c r="B164" s="36"/>
      <c r="C164" s="38"/>
      <c r="D164" s="38"/>
      <c r="E164" s="12" t="s">
        <v>11</v>
      </c>
      <c r="F164" s="3" t="s">
        <v>9</v>
      </c>
      <c r="G164" s="19">
        <v>263400</v>
      </c>
      <c r="H164" s="19">
        <v>0</v>
      </c>
      <c r="I164" s="19">
        <v>0</v>
      </c>
      <c r="J164" s="36"/>
    </row>
    <row r="165" spans="1:10" ht="25.5" customHeight="1" x14ac:dyDescent="0.25">
      <c r="A165" s="36" t="s">
        <v>216</v>
      </c>
      <c r="B165" s="36" t="s">
        <v>56</v>
      </c>
      <c r="C165" s="38">
        <v>45292</v>
      </c>
      <c r="D165" s="38">
        <v>45657</v>
      </c>
      <c r="E165" s="12" t="s">
        <v>6</v>
      </c>
      <c r="F165" s="3" t="s">
        <v>45</v>
      </c>
      <c r="G165" s="19">
        <f>SUM(G166:G168)</f>
        <v>277327.68</v>
      </c>
      <c r="H165" s="19">
        <f t="shared" ref="H165:I165" si="43">SUM(H166:H168)</f>
        <v>0</v>
      </c>
      <c r="I165" s="19">
        <f t="shared" si="43"/>
        <v>0</v>
      </c>
      <c r="J165" s="36" t="s">
        <v>165</v>
      </c>
    </row>
    <row r="166" spans="1:10" ht="25.5" customHeight="1" x14ac:dyDescent="0.25">
      <c r="A166" s="36"/>
      <c r="B166" s="36"/>
      <c r="C166" s="38"/>
      <c r="D166" s="38"/>
      <c r="E166" s="12" t="s">
        <v>8</v>
      </c>
      <c r="F166" s="3" t="s">
        <v>9</v>
      </c>
      <c r="G166" s="19">
        <v>0</v>
      </c>
      <c r="H166" s="19">
        <v>0</v>
      </c>
      <c r="I166" s="19">
        <v>0</v>
      </c>
      <c r="J166" s="36"/>
    </row>
    <row r="167" spans="1:10" ht="25.5" customHeight="1" x14ac:dyDescent="0.25">
      <c r="A167" s="36"/>
      <c r="B167" s="36"/>
      <c r="C167" s="38"/>
      <c r="D167" s="38"/>
      <c r="E167" s="12" t="s">
        <v>10</v>
      </c>
      <c r="F167" s="3" t="s">
        <v>9</v>
      </c>
      <c r="G167" s="19">
        <v>0</v>
      </c>
      <c r="H167" s="19">
        <v>0</v>
      </c>
      <c r="I167" s="19">
        <v>0</v>
      </c>
      <c r="J167" s="36"/>
    </row>
    <row r="168" spans="1:10" ht="25.5" customHeight="1" x14ac:dyDescent="0.25">
      <c r="A168" s="36"/>
      <c r="B168" s="36"/>
      <c r="C168" s="38"/>
      <c r="D168" s="38"/>
      <c r="E168" s="12" t="s">
        <v>11</v>
      </c>
      <c r="F168" s="3" t="s">
        <v>9</v>
      </c>
      <c r="G168" s="19">
        <f>27327.68+250000</f>
        <v>277327.68</v>
      </c>
      <c r="H168" s="19">
        <v>0</v>
      </c>
      <c r="I168" s="19">
        <v>0</v>
      </c>
      <c r="J168" s="36"/>
    </row>
    <row r="169" spans="1:10" ht="25.5" customHeight="1" x14ac:dyDescent="0.25">
      <c r="A169" s="33" t="s">
        <v>196</v>
      </c>
      <c r="B169" s="33" t="s">
        <v>194</v>
      </c>
      <c r="C169" s="38">
        <v>45292</v>
      </c>
      <c r="D169" s="38">
        <v>45657</v>
      </c>
      <c r="E169" s="25" t="s">
        <v>6</v>
      </c>
      <c r="F169" s="26" t="s">
        <v>45</v>
      </c>
      <c r="G169" s="27">
        <f>SUM(G170:G172)</f>
        <v>100000</v>
      </c>
      <c r="H169" s="27">
        <f t="shared" ref="H169:I169" si="44">SUM(H170:H172)</f>
        <v>0</v>
      </c>
      <c r="I169" s="27">
        <f t="shared" si="44"/>
        <v>0</v>
      </c>
      <c r="J169" s="36" t="s">
        <v>165</v>
      </c>
    </row>
    <row r="170" spans="1:10" ht="25.5" customHeight="1" x14ac:dyDescent="0.25">
      <c r="A170" s="33"/>
      <c r="B170" s="33"/>
      <c r="C170" s="38"/>
      <c r="D170" s="38"/>
      <c r="E170" s="25" t="s">
        <v>8</v>
      </c>
      <c r="F170" s="26" t="s">
        <v>9</v>
      </c>
      <c r="G170" s="27">
        <v>0</v>
      </c>
      <c r="H170" s="27">
        <v>0</v>
      </c>
      <c r="I170" s="27">
        <v>0</v>
      </c>
      <c r="J170" s="36"/>
    </row>
    <row r="171" spans="1:10" ht="25.5" customHeight="1" x14ac:dyDescent="0.25">
      <c r="A171" s="33"/>
      <c r="B171" s="33"/>
      <c r="C171" s="38"/>
      <c r="D171" s="38"/>
      <c r="E171" s="25" t="s">
        <v>10</v>
      </c>
      <c r="F171" s="26" t="s">
        <v>9</v>
      </c>
      <c r="G171" s="27">
        <v>0</v>
      </c>
      <c r="H171" s="27">
        <v>0</v>
      </c>
      <c r="I171" s="27">
        <v>0</v>
      </c>
      <c r="J171" s="36"/>
    </row>
    <row r="172" spans="1:10" ht="25.5" customHeight="1" x14ac:dyDescent="0.25">
      <c r="A172" s="33"/>
      <c r="B172" s="33"/>
      <c r="C172" s="38"/>
      <c r="D172" s="38"/>
      <c r="E172" s="25" t="s">
        <v>11</v>
      </c>
      <c r="F172" s="26" t="s">
        <v>9</v>
      </c>
      <c r="G172" s="27">
        <v>100000</v>
      </c>
      <c r="H172" s="27">
        <v>0</v>
      </c>
      <c r="I172" s="27">
        <v>0</v>
      </c>
      <c r="J172" s="36"/>
    </row>
    <row r="173" spans="1:10" ht="25.5" customHeight="1" x14ac:dyDescent="0.25">
      <c r="A173" s="33" t="s">
        <v>198</v>
      </c>
      <c r="B173" s="33" t="s">
        <v>197</v>
      </c>
      <c r="C173" s="38">
        <v>45292</v>
      </c>
      <c r="D173" s="38">
        <v>45657</v>
      </c>
      <c r="E173" s="25" t="s">
        <v>6</v>
      </c>
      <c r="F173" s="26" t="s">
        <v>45</v>
      </c>
      <c r="G173" s="27">
        <f>SUM(G174:G176)</f>
        <v>230000</v>
      </c>
      <c r="H173" s="27">
        <f t="shared" ref="H173:I173" si="45">SUM(H174:H176)</f>
        <v>0</v>
      </c>
      <c r="I173" s="27">
        <f t="shared" si="45"/>
        <v>0</v>
      </c>
      <c r="J173" s="33" t="s">
        <v>199</v>
      </c>
    </row>
    <row r="174" spans="1:10" ht="25.5" customHeight="1" x14ac:dyDescent="0.25">
      <c r="A174" s="33"/>
      <c r="B174" s="33"/>
      <c r="C174" s="38"/>
      <c r="D174" s="38"/>
      <c r="E174" s="25" t="s">
        <v>8</v>
      </c>
      <c r="F174" s="26" t="s">
        <v>9</v>
      </c>
      <c r="G174" s="27">
        <v>0</v>
      </c>
      <c r="H174" s="27">
        <v>0</v>
      </c>
      <c r="I174" s="27">
        <v>0</v>
      </c>
      <c r="J174" s="33"/>
    </row>
    <row r="175" spans="1:10" ht="25.5" customHeight="1" x14ac:dyDescent="0.25">
      <c r="A175" s="33"/>
      <c r="B175" s="33"/>
      <c r="C175" s="38"/>
      <c r="D175" s="38"/>
      <c r="E175" s="25" t="s">
        <v>10</v>
      </c>
      <c r="F175" s="26" t="s">
        <v>9</v>
      </c>
      <c r="G175" s="27">
        <v>0</v>
      </c>
      <c r="H175" s="27">
        <v>0</v>
      </c>
      <c r="I175" s="27">
        <v>0</v>
      </c>
      <c r="J175" s="33"/>
    </row>
    <row r="176" spans="1:10" ht="25.5" customHeight="1" x14ac:dyDescent="0.25">
      <c r="A176" s="33"/>
      <c r="B176" s="33"/>
      <c r="C176" s="38"/>
      <c r="D176" s="38"/>
      <c r="E176" s="25" t="s">
        <v>11</v>
      </c>
      <c r="F176" s="26" t="s">
        <v>9</v>
      </c>
      <c r="G176" s="27">
        <v>230000</v>
      </c>
      <c r="H176" s="27">
        <v>0</v>
      </c>
      <c r="I176" s="27">
        <v>0</v>
      </c>
      <c r="J176" s="33"/>
    </row>
    <row r="177" spans="1:10" ht="48.75" customHeight="1" x14ac:dyDescent="0.25">
      <c r="A177" s="36" t="s">
        <v>167</v>
      </c>
      <c r="B177" s="36" t="s">
        <v>108</v>
      </c>
      <c r="C177" s="38">
        <v>45292</v>
      </c>
      <c r="D177" s="38">
        <v>46022</v>
      </c>
      <c r="E177" s="12" t="s">
        <v>6</v>
      </c>
      <c r="F177" s="3" t="s">
        <v>107</v>
      </c>
      <c r="G177" s="19">
        <f>SUM(G178:G180)</f>
        <v>2000000</v>
      </c>
      <c r="H177" s="19">
        <f t="shared" ref="H177:I177" si="46">SUM(H178:H180)</f>
        <v>2243582.09</v>
      </c>
      <c r="I177" s="19">
        <f t="shared" si="46"/>
        <v>0</v>
      </c>
      <c r="J177" s="36" t="s">
        <v>34</v>
      </c>
    </row>
    <row r="178" spans="1:10" ht="48.75" customHeight="1" x14ac:dyDescent="0.25">
      <c r="A178" s="36"/>
      <c r="B178" s="36"/>
      <c r="C178" s="38"/>
      <c r="D178" s="38"/>
      <c r="E178" s="12" t="s">
        <v>8</v>
      </c>
      <c r="F178" s="3" t="s">
        <v>9</v>
      </c>
      <c r="G178" s="19">
        <v>0</v>
      </c>
      <c r="H178" s="19">
        <v>0</v>
      </c>
      <c r="I178" s="19">
        <v>0</v>
      </c>
      <c r="J178" s="36"/>
    </row>
    <row r="179" spans="1:10" ht="48.75" customHeight="1" x14ac:dyDescent="0.25">
      <c r="A179" s="36"/>
      <c r="B179" s="36"/>
      <c r="C179" s="38"/>
      <c r="D179" s="38"/>
      <c r="E179" s="12" t="s">
        <v>10</v>
      </c>
      <c r="F179" s="3" t="s">
        <v>9</v>
      </c>
      <c r="G179" s="9">
        <v>1884600</v>
      </c>
      <c r="H179" s="9">
        <v>2114127.4</v>
      </c>
      <c r="I179" s="19">
        <v>0</v>
      </c>
      <c r="J179" s="36"/>
    </row>
    <row r="180" spans="1:10" ht="48.75" customHeight="1" x14ac:dyDescent="0.25">
      <c r="A180" s="36"/>
      <c r="B180" s="36"/>
      <c r="C180" s="38"/>
      <c r="D180" s="38"/>
      <c r="E180" s="12" t="s">
        <v>11</v>
      </c>
      <c r="F180" s="3" t="s">
        <v>9</v>
      </c>
      <c r="G180" s="9">
        <v>115400</v>
      </c>
      <c r="H180" s="9">
        <v>129454.68999999994</v>
      </c>
      <c r="I180" s="19">
        <v>0</v>
      </c>
      <c r="J180" s="36"/>
    </row>
    <row r="181" spans="1:10" ht="48" customHeight="1" x14ac:dyDescent="0.25">
      <c r="A181" s="36" t="s">
        <v>174</v>
      </c>
      <c r="B181" s="36" t="s">
        <v>166</v>
      </c>
      <c r="C181" s="38">
        <v>45292</v>
      </c>
      <c r="D181" s="38">
        <v>46387</v>
      </c>
      <c r="E181" s="12" t="s">
        <v>6</v>
      </c>
      <c r="F181" s="3" t="s">
        <v>107</v>
      </c>
      <c r="G181" s="19">
        <f>SUM(G182:G184)</f>
        <v>5285259.47</v>
      </c>
      <c r="H181" s="19">
        <f t="shared" ref="H181:I181" si="47">SUM(H182:H184)</f>
        <v>0</v>
      </c>
      <c r="I181" s="19">
        <f t="shared" si="47"/>
        <v>4670926.1899999995</v>
      </c>
      <c r="J181" s="36" t="s">
        <v>34</v>
      </c>
    </row>
    <row r="182" spans="1:10" ht="48" customHeight="1" x14ac:dyDescent="0.25">
      <c r="A182" s="36"/>
      <c r="B182" s="36"/>
      <c r="C182" s="38"/>
      <c r="D182" s="38"/>
      <c r="E182" s="12" t="s">
        <v>8</v>
      </c>
      <c r="F182" s="3" t="s">
        <v>9</v>
      </c>
      <c r="G182" s="19">
        <v>0</v>
      </c>
      <c r="H182" s="19">
        <v>0</v>
      </c>
      <c r="I182" s="19">
        <v>0</v>
      </c>
      <c r="J182" s="36"/>
    </row>
    <row r="183" spans="1:10" ht="48" customHeight="1" x14ac:dyDescent="0.25">
      <c r="A183" s="36"/>
      <c r="B183" s="36"/>
      <c r="C183" s="38"/>
      <c r="D183" s="38"/>
      <c r="E183" s="12" t="s">
        <v>10</v>
      </c>
      <c r="F183" s="3" t="s">
        <v>9</v>
      </c>
      <c r="G183" s="9">
        <v>4980300</v>
      </c>
      <c r="H183" s="19">
        <v>0</v>
      </c>
      <c r="I183" s="9">
        <v>4401413.75</v>
      </c>
      <c r="J183" s="36"/>
    </row>
    <row r="184" spans="1:10" ht="48" customHeight="1" x14ac:dyDescent="0.25">
      <c r="A184" s="36"/>
      <c r="B184" s="36"/>
      <c r="C184" s="38"/>
      <c r="D184" s="38"/>
      <c r="E184" s="12" t="s">
        <v>11</v>
      </c>
      <c r="F184" s="3" t="s">
        <v>9</v>
      </c>
      <c r="G184" s="9">
        <v>304959.46999999997</v>
      </c>
      <c r="H184" s="19">
        <v>0</v>
      </c>
      <c r="I184" s="9">
        <v>269512.43999999948</v>
      </c>
      <c r="J184" s="36"/>
    </row>
    <row r="185" spans="1:10" ht="48" customHeight="1" x14ac:dyDescent="0.25">
      <c r="A185" s="36" t="s">
        <v>175</v>
      </c>
      <c r="B185" s="36" t="s">
        <v>176</v>
      </c>
      <c r="C185" s="38">
        <v>46023</v>
      </c>
      <c r="D185" s="38">
        <v>46387</v>
      </c>
      <c r="E185" s="12" t="s">
        <v>6</v>
      </c>
      <c r="F185" s="3" t="s">
        <v>46</v>
      </c>
      <c r="G185" s="19">
        <f>SUM(G186:G188)</f>
        <v>0</v>
      </c>
      <c r="H185" s="19">
        <f t="shared" ref="H185:I185" si="48">SUM(H186:H188)</f>
        <v>0</v>
      </c>
      <c r="I185" s="19">
        <f t="shared" si="48"/>
        <v>4302641.5</v>
      </c>
      <c r="J185" s="36" t="s">
        <v>34</v>
      </c>
    </row>
    <row r="186" spans="1:10" ht="48" customHeight="1" x14ac:dyDescent="0.25">
      <c r="A186" s="36"/>
      <c r="B186" s="36"/>
      <c r="C186" s="38"/>
      <c r="D186" s="38"/>
      <c r="E186" s="12" t="s">
        <v>8</v>
      </c>
      <c r="F186" s="3" t="s">
        <v>9</v>
      </c>
      <c r="G186" s="19">
        <v>0</v>
      </c>
      <c r="H186" s="19">
        <v>0</v>
      </c>
      <c r="I186" s="19">
        <v>0</v>
      </c>
      <c r="J186" s="36"/>
    </row>
    <row r="187" spans="1:10" ht="48" customHeight="1" x14ac:dyDescent="0.25">
      <c r="A187" s="36"/>
      <c r="B187" s="36"/>
      <c r="C187" s="38"/>
      <c r="D187" s="38"/>
      <c r="E187" s="12" t="s">
        <v>10</v>
      </c>
      <c r="F187" s="3" t="s">
        <v>9</v>
      </c>
      <c r="G187" s="19">
        <v>0</v>
      </c>
      <c r="H187" s="9">
        <v>0</v>
      </c>
      <c r="I187" s="9">
        <v>4054379.09</v>
      </c>
      <c r="J187" s="36"/>
    </row>
    <row r="188" spans="1:10" ht="48" customHeight="1" x14ac:dyDescent="0.25">
      <c r="A188" s="36"/>
      <c r="B188" s="36"/>
      <c r="C188" s="38"/>
      <c r="D188" s="38"/>
      <c r="E188" s="12" t="s">
        <v>11</v>
      </c>
      <c r="F188" s="3" t="s">
        <v>9</v>
      </c>
      <c r="G188" s="19">
        <v>0</v>
      </c>
      <c r="H188" s="9">
        <v>0</v>
      </c>
      <c r="I188" s="9">
        <v>248262.41000000015</v>
      </c>
      <c r="J188" s="36"/>
    </row>
    <row r="189" spans="1:10" ht="48" customHeight="1" x14ac:dyDescent="0.25">
      <c r="A189" s="36" t="s">
        <v>169</v>
      </c>
      <c r="B189" s="36" t="s">
        <v>168</v>
      </c>
      <c r="C189" s="38">
        <v>45658</v>
      </c>
      <c r="D189" s="38">
        <v>46022</v>
      </c>
      <c r="E189" s="12" t="s">
        <v>6</v>
      </c>
      <c r="F189" s="3" t="s">
        <v>46</v>
      </c>
      <c r="G189" s="19">
        <f>SUM(G190:G192)</f>
        <v>0</v>
      </c>
      <c r="H189" s="19">
        <f t="shared" ref="H189:I189" si="49">SUM(H190:H192)</f>
        <v>7232413.79</v>
      </c>
      <c r="I189" s="19">
        <f t="shared" si="49"/>
        <v>0</v>
      </c>
      <c r="J189" s="36" t="s">
        <v>34</v>
      </c>
    </row>
    <row r="190" spans="1:10" ht="48" customHeight="1" x14ac:dyDescent="0.25">
      <c r="A190" s="36"/>
      <c r="B190" s="36"/>
      <c r="C190" s="38"/>
      <c r="D190" s="38"/>
      <c r="E190" s="12" t="s">
        <v>8</v>
      </c>
      <c r="F190" s="3" t="s">
        <v>9</v>
      </c>
      <c r="G190" s="19">
        <v>0</v>
      </c>
      <c r="H190" s="19">
        <v>0</v>
      </c>
      <c r="I190" s="19">
        <v>0</v>
      </c>
      <c r="J190" s="36"/>
    </row>
    <row r="191" spans="1:10" ht="48" customHeight="1" x14ac:dyDescent="0.25">
      <c r="A191" s="36"/>
      <c r="B191" s="36"/>
      <c r="C191" s="38"/>
      <c r="D191" s="38"/>
      <c r="E191" s="12" t="s">
        <v>10</v>
      </c>
      <c r="F191" s="3" t="s">
        <v>9</v>
      </c>
      <c r="G191" s="19">
        <v>0</v>
      </c>
      <c r="H191" s="9">
        <v>6815103.5099999998</v>
      </c>
      <c r="I191" s="19">
        <v>0</v>
      </c>
      <c r="J191" s="36"/>
    </row>
    <row r="192" spans="1:10" ht="48" customHeight="1" x14ac:dyDescent="0.25">
      <c r="A192" s="36"/>
      <c r="B192" s="36"/>
      <c r="C192" s="38"/>
      <c r="D192" s="38"/>
      <c r="E192" s="12" t="s">
        <v>11</v>
      </c>
      <c r="F192" s="3" t="s">
        <v>9</v>
      </c>
      <c r="G192" s="19">
        <v>0</v>
      </c>
      <c r="H192" s="9">
        <v>417310.28000000026</v>
      </c>
      <c r="I192" s="19">
        <v>0</v>
      </c>
      <c r="J192" s="36"/>
    </row>
    <row r="193" spans="1:10" ht="48" customHeight="1" x14ac:dyDescent="0.25">
      <c r="A193" s="36" t="s">
        <v>172</v>
      </c>
      <c r="B193" s="36" t="s">
        <v>170</v>
      </c>
      <c r="C193" s="38">
        <v>45658</v>
      </c>
      <c r="D193" s="38">
        <v>46387</v>
      </c>
      <c r="E193" s="12" t="s">
        <v>6</v>
      </c>
      <c r="F193" s="3" t="s">
        <v>46</v>
      </c>
      <c r="G193" s="19">
        <f>SUM(G194:G196)</f>
        <v>0</v>
      </c>
      <c r="H193" s="19">
        <f t="shared" ref="H193:I193" si="50">SUM(H194:H196)</f>
        <v>1297626.77</v>
      </c>
      <c r="I193" s="19">
        <f t="shared" si="50"/>
        <v>4441954.3499999996</v>
      </c>
      <c r="J193" s="36" t="s">
        <v>34</v>
      </c>
    </row>
    <row r="194" spans="1:10" ht="48" customHeight="1" x14ac:dyDescent="0.25">
      <c r="A194" s="36"/>
      <c r="B194" s="36"/>
      <c r="C194" s="38"/>
      <c r="D194" s="38"/>
      <c r="E194" s="12" t="s">
        <v>8</v>
      </c>
      <c r="F194" s="3" t="s">
        <v>9</v>
      </c>
      <c r="G194" s="19">
        <v>0</v>
      </c>
      <c r="H194" s="19">
        <v>0</v>
      </c>
      <c r="I194" s="19">
        <v>0</v>
      </c>
      <c r="J194" s="36"/>
    </row>
    <row r="195" spans="1:10" ht="48" customHeight="1" x14ac:dyDescent="0.25">
      <c r="A195" s="36"/>
      <c r="B195" s="36"/>
      <c r="C195" s="38"/>
      <c r="D195" s="38"/>
      <c r="E195" s="12" t="s">
        <v>10</v>
      </c>
      <c r="F195" s="3" t="s">
        <v>9</v>
      </c>
      <c r="G195" s="19">
        <v>0</v>
      </c>
      <c r="H195" s="9">
        <v>1222753.71</v>
      </c>
      <c r="I195" s="9">
        <v>4185653.58</v>
      </c>
      <c r="J195" s="36"/>
    </row>
    <row r="196" spans="1:10" ht="48" customHeight="1" x14ac:dyDescent="0.25">
      <c r="A196" s="36"/>
      <c r="B196" s="36"/>
      <c r="C196" s="38"/>
      <c r="D196" s="38"/>
      <c r="E196" s="12" t="s">
        <v>11</v>
      </c>
      <c r="F196" s="3" t="s">
        <v>9</v>
      </c>
      <c r="G196" s="19">
        <v>0</v>
      </c>
      <c r="H196" s="9">
        <v>74873.060000000056</v>
      </c>
      <c r="I196" s="9">
        <v>256300.76999999955</v>
      </c>
      <c r="J196" s="36"/>
    </row>
    <row r="197" spans="1:10" ht="48" customHeight="1" x14ac:dyDescent="0.25">
      <c r="A197" s="36" t="s">
        <v>173</v>
      </c>
      <c r="B197" s="36" t="s">
        <v>171</v>
      </c>
      <c r="C197" s="38">
        <v>45658</v>
      </c>
      <c r="D197" s="38">
        <v>46387</v>
      </c>
      <c r="E197" s="12" t="s">
        <v>6</v>
      </c>
      <c r="F197" s="3" t="s">
        <v>46</v>
      </c>
      <c r="G197" s="19">
        <f>SUM(G198:G200)</f>
        <v>0</v>
      </c>
      <c r="H197" s="19">
        <f t="shared" ref="H197" si="51">SUM(H198:H200)</f>
        <v>1335153.75</v>
      </c>
      <c r="I197" s="19">
        <f t="shared" ref="I197" si="52">SUM(I198:I200)</f>
        <v>4441954.3499999996</v>
      </c>
      <c r="J197" s="36" t="s">
        <v>34</v>
      </c>
    </row>
    <row r="198" spans="1:10" ht="48" customHeight="1" x14ac:dyDescent="0.25">
      <c r="A198" s="36"/>
      <c r="B198" s="36"/>
      <c r="C198" s="38"/>
      <c r="D198" s="38"/>
      <c r="E198" s="12" t="s">
        <v>8</v>
      </c>
      <c r="F198" s="3" t="s">
        <v>9</v>
      </c>
      <c r="G198" s="19">
        <v>0</v>
      </c>
      <c r="H198" s="19">
        <v>0</v>
      </c>
      <c r="I198" s="19">
        <v>0</v>
      </c>
      <c r="J198" s="36"/>
    </row>
    <row r="199" spans="1:10" ht="48" customHeight="1" x14ac:dyDescent="0.25">
      <c r="A199" s="36"/>
      <c r="B199" s="36"/>
      <c r="C199" s="38"/>
      <c r="D199" s="38"/>
      <c r="E199" s="12" t="s">
        <v>10</v>
      </c>
      <c r="F199" s="3" t="s">
        <v>9</v>
      </c>
      <c r="G199" s="19">
        <v>0</v>
      </c>
      <c r="H199" s="9">
        <f>825615.38+432500</f>
        <v>1258115.3799999999</v>
      </c>
      <c r="I199" s="9">
        <v>4185653.58</v>
      </c>
      <c r="J199" s="36"/>
    </row>
    <row r="200" spans="1:10" ht="48" customHeight="1" x14ac:dyDescent="0.25">
      <c r="A200" s="36"/>
      <c r="B200" s="36"/>
      <c r="C200" s="38"/>
      <c r="D200" s="38"/>
      <c r="E200" s="12" t="s">
        <v>11</v>
      </c>
      <c r="F200" s="3" t="s">
        <v>9</v>
      </c>
      <c r="G200" s="19">
        <v>0</v>
      </c>
      <c r="H200" s="9">
        <f>50555.03+26483.34</f>
        <v>77038.37</v>
      </c>
      <c r="I200" s="9">
        <v>256300.76999999955</v>
      </c>
      <c r="J200" s="36"/>
    </row>
    <row r="201" spans="1:10" ht="24.75" customHeight="1" x14ac:dyDescent="0.25">
      <c r="A201" s="36" t="s">
        <v>47</v>
      </c>
      <c r="B201" s="37" t="s">
        <v>5</v>
      </c>
      <c r="C201" s="38">
        <v>45292</v>
      </c>
      <c r="D201" s="38">
        <v>46387</v>
      </c>
      <c r="E201" s="12" t="s">
        <v>6</v>
      </c>
      <c r="F201" s="3" t="s">
        <v>48</v>
      </c>
      <c r="G201" s="19">
        <f>SUM(G202:G204)</f>
        <v>1409949.69</v>
      </c>
      <c r="H201" s="19">
        <f>SUM(H202:H204)</f>
        <v>1144000</v>
      </c>
      <c r="I201" s="19">
        <f t="shared" ref="I201" si="53">SUM(I202:I204)</f>
        <v>1189760</v>
      </c>
      <c r="J201" s="36" t="s">
        <v>94</v>
      </c>
    </row>
    <row r="202" spans="1:10" ht="24.75" customHeight="1" x14ac:dyDescent="0.25">
      <c r="A202" s="36"/>
      <c r="B202" s="37"/>
      <c r="C202" s="38"/>
      <c r="D202" s="38"/>
      <c r="E202" s="12" t="s">
        <v>8</v>
      </c>
      <c r="F202" s="3" t="s">
        <v>9</v>
      </c>
      <c r="G202" s="19">
        <v>0</v>
      </c>
      <c r="H202" s="19">
        <v>0</v>
      </c>
      <c r="I202" s="19">
        <v>0</v>
      </c>
      <c r="J202" s="36"/>
    </row>
    <row r="203" spans="1:10" ht="24.75" customHeight="1" x14ac:dyDescent="0.25">
      <c r="A203" s="36"/>
      <c r="B203" s="37"/>
      <c r="C203" s="38"/>
      <c r="D203" s="38"/>
      <c r="E203" s="12" t="s">
        <v>10</v>
      </c>
      <c r="F203" s="3" t="s">
        <v>9</v>
      </c>
      <c r="G203" s="19">
        <v>0</v>
      </c>
      <c r="H203" s="19">
        <v>0</v>
      </c>
      <c r="I203" s="19">
        <v>0</v>
      </c>
      <c r="J203" s="36"/>
    </row>
    <row r="204" spans="1:10" ht="24.75" customHeight="1" x14ac:dyDescent="0.25">
      <c r="A204" s="36"/>
      <c r="B204" s="37"/>
      <c r="C204" s="38"/>
      <c r="D204" s="38"/>
      <c r="E204" s="12" t="s">
        <v>11</v>
      </c>
      <c r="F204" s="3" t="s">
        <v>9</v>
      </c>
      <c r="G204" s="19">
        <f>1700000-62000-177854.06-21319.27-13398.58-15478.4</f>
        <v>1409949.69</v>
      </c>
      <c r="H204" s="19">
        <v>1144000</v>
      </c>
      <c r="I204" s="19">
        <v>1189760</v>
      </c>
      <c r="J204" s="36"/>
    </row>
    <row r="205" spans="1:10" ht="66" customHeight="1" x14ac:dyDescent="0.25">
      <c r="A205" s="36" t="s">
        <v>186</v>
      </c>
      <c r="B205" s="37" t="s">
        <v>5</v>
      </c>
      <c r="C205" s="38">
        <v>45292</v>
      </c>
      <c r="D205" s="38">
        <v>46387</v>
      </c>
      <c r="E205" s="12" t="s">
        <v>6</v>
      </c>
      <c r="F205" s="3" t="s">
        <v>110</v>
      </c>
      <c r="G205" s="19">
        <f>SUM(G206:G208)</f>
        <v>790050.31</v>
      </c>
      <c r="H205" s="19">
        <f t="shared" ref="H205:I205" si="54">SUM(H206:H208)</f>
        <v>500000</v>
      </c>
      <c r="I205" s="19">
        <f t="shared" si="54"/>
        <v>500000</v>
      </c>
      <c r="J205" s="36" t="s">
        <v>187</v>
      </c>
    </row>
    <row r="206" spans="1:10" ht="66" customHeight="1" x14ac:dyDescent="0.25">
      <c r="A206" s="36"/>
      <c r="B206" s="37"/>
      <c r="C206" s="38"/>
      <c r="D206" s="38"/>
      <c r="E206" s="12" t="s">
        <v>8</v>
      </c>
      <c r="F206" s="3" t="s">
        <v>9</v>
      </c>
      <c r="G206" s="19">
        <v>0</v>
      </c>
      <c r="H206" s="19">
        <v>0</v>
      </c>
      <c r="I206" s="19">
        <v>0</v>
      </c>
      <c r="J206" s="36"/>
    </row>
    <row r="207" spans="1:10" ht="66" customHeight="1" x14ac:dyDescent="0.25">
      <c r="A207" s="36"/>
      <c r="B207" s="37"/>
      <c r="C207" s="38"/>
      <c r="D207" s="38"/>
      <c r="E207" s="12" t="s">
        <v>10</v>
      </c>
      <c r="F207" s="3" t="s">
        <v>9</v>
      </c>
      <c r="G207" s="19">
        <v>0</v>
      </c>
      <c r="H207" s="19">
        <v>0</v>
      </c>
      <c r="I207" s="19">
        <v>0</v>
      </c>
      <c r="J207" s="36"/>
    </row>
    <row r="208" spans="1:10" ht="66" customHeight="1" x14ac:dyDescent="0.25">
      <c r="A208" s="36"/>
      <c r="B208" s="37"/>
      <c r="C208" s="38"/>
      <c r="D208" s="38"/>
      <c r="E208" s="12" t="s">
        <v>11</v>
      </c>
      <c r="F208" s="3" t="s">
        <v>9</v>
      </c>
      <c r="G208" s="19">
        <f>500000+62000+177854.06+21319.27+13398.58+15478.4</f>
        <v>790050.31</v>
      </c>
      <c r="H208" s="19">
        <v>500000</v>
      </c>
      <c r="I208" s="19">
        <v>500000</v>
      </c>
      <c r="J208" s="36"/>
    </row>
    <row r="209" spans="1:11" ht="30.75" customHeight="1" x14ac:dyDescent="0.25">
      <c r="A209" s="37" t="s">
        <v>49</v>
      </c>
      <c r="B209" s="37" t="s">
        <v>5</v>
      </c>
      <c r="C209" s="38">
        <v>45292</v>
      </c>
      <c r="D209" s="38">
        <v>46387</v>
      </c>
      <c r="E209" s="12" t="s">
        <v>6</v>
      </c>
      <c r="F209" s="3" t="s">
        <v>177</v>
      </c>
      <c r="G209" s="19">
        <f>SUM(G210:G212)</f>
        <v>23064800</v>
      </c>
      <c r="H209" s="19">
        <f t="shared" ref="H209:I209" si="55">SUM(H210:H212)</f>
        <v>23183100</v>
      </c>
      <c r="I209" s="19">
        <f t="shared" si="55"/>
        <v>23253800</v>
      </c>
      <c r="J209" s="36" t="s">
        <v>95</v>
      </c>
    </row>
    <row r="210" spans="1:11" ht="30.75" customHeight="1" x14ac:dyDescent="0.25">
      <c r="A210" s="37"/>
      <c r="B210" s="37"/>
      <c r="C210" s="38"/>
      <c r="D210" s="38"/>
      <c r="E210" s="12" t="s">
        <v>8</v>
      </c>
      <c r="F210" s="3" t="s">
        <v>9</v>
      </c>
      <c r="G210" s="19">
        <v>23064800</v>
      </c>
      <c r="H210" s="19">
        <v>23183100</v>
      </c>
      <c r="I210" s="19">
        <v>23253800</v>
      </c>
      <c r="J210" s="36"/>
    </row>
    <row r="211" spans="1:11" ht="30.75" customHeight="1" x14ac:dyDescent="0.25">
      <c r="A211" s="37"/>
      <c r="B211" s="37"/>
      <c r="C211" s="38"/>
      <c r="D211" s="38"/>
      <c r="E211" s="12" t="s">
        <v>10</v>
      </c>
      <c r="F211" s="3" t="s">
        <v>9</v>
      </c>
      <c r="G211" s="19">
        <v>0</v>
      </c>
      <c r="H211" s="19">
        <v>0</v>
      </c>
      <c r="I211" s="19">
        <v>0</v>
      </c>
      <c r="J211" s="36"/>
    </row>
    <row r="212" spans="1:11" ht="30.75" customHeight="1" x14ac:dyDescent="0.25">
      <c r="A212" s="37"/>
      <c r="B212" s="37"/>
      <c r="C212" s="38"/>
      <c r="D212" s="38"/>
      <c r="E212" s="12" t="s">
        <v>11</v>
      </c>
      <c r="F212" s="3" t="s">
        <v>9</v>
      </c>
      <c r="G212" s="19">
        <v>0</v>
      </c>
      <c r="H212" s="19">
        <v>0</v>
      </c>
      <c r="I212" s="19">
        <v>0</v>
      </c>
      <c r="J212" s="36"/>
    </row>
    <row r="213" spans="1:11" ht="24" customHeight="1" x14ac:dyDescent="0.25">
      <c r="A213" s="36" t="s">
        <v>35</v>
      </c>
      <c r="B213" s="36" t="s">
        <v>5</v>
      </c>
      <c r="C213" s="38">
        <v>45292</v>
      </c>
      <c r="D213" s="38">
        <v>46387</v>
      </c>
      <c r="E213" s="12" t="s">
        <v>6</v>
      </c>
      <c r="F213" s="3" t="s">
        <v>50</v>
      </c>
      <c r="G213" s="19">
        <f>SUM(G214:G216)</f>
        <v>423801</v>
      </c>
      <c r="H213" s="19">
        <f t="shared" ref="H213" si="56">SUM(H214:H216)</f>
        <v>348634</v>
      </c>
      <c r="I213" s="19">
        <f t="shared" ref="I213" si="57">SUM(I214:I216)</f>
        <v>348634</v>
      </c>
      <c r="J213" s="36" t="s">
        <v>37</v>
      </c>
    </row>
    <row r="214" spans="1:11" ht="24" customHeight="1" x14ac:dyDescent="0.25">
      <c r="A214" s="36"/>
      <c r="B214" s="36"/>
      <c r="C214" s="38"/>
      <c r="D214" s="38"/>
      <c r="E214" s="12" t="s">
        <v>8</v>
      </c>
      <c r="F214" s="3" t="s">
        <v>9</v>
      </c>
      <c r="G214" s="19">
        <v>0</v>
      </c>
      <c r="H214" s="19">
        <v>0</v>
      </c>
      <c r="I214" s="19">
        <v>0</v>
      </c>
      <c r="J214" s="36"/>
    </row>
    <row r="215" spans="1:11" ht="24" customHeight="1" x14ac:dyDescent="0.25">
      <c r="A215" s="36"/>
      <c r="B215" s="36"/>
      <c r="C215" s="38"/>
      <c r="D215" s="38"/>
      <c r="E215" s="12" t="s">
        <v>10</v>
      </c>
      <c r="F215" s="3" t="s">
        <v>9</v>
      </c>
      <c r="G215" s="19">
        <v>0</v>
      </c>
      <c r="H215" s="19">
        <v>0</v>
      </c>
      <c r="I215" s="19">
        <v>0</v>
      </c>
      <c r="J215" s="36"/>
      <c r="K215" s="7"/>
    </row>
    <row r="216" spans="1:11" ht="24" customHeight="1" x14ac:dyDescent="0.25">
      <c r="A216" s="36"/>
      <c r="B216" s="36"/>
      <c r="C216" s="38"/>
      <c r="D216" s="38"/>
      <c r="E216" s="12" t="s">
        <v>11</v>
      </c>
      <c r="F216" s="3" t="s">
        <v>9</v>
      </c>
      <c r="G216" s="19">
        <f>394506+29295</f>
        <v>423801</v>
      </c>
      <c r="H216" s="19">
        <v>348634</v>
      </c>
      <c r="I216" s="19">
        <v>348634</v>
      </c>
      <c r="J216" s="36"/>
    </row>
    <row r="217" spans="1:11" ht="29.25" customHeight="1" x14ac:dyDescent="0.25">
      <c r="A217" s="36" t="s">
        <v>51</v>
      </c>
      <c r="B217" s="36" t="s">
        <v>5</v>
      </c>
      <c r="C217" s="38">
        <v>45292</v>
      </c>
      <c r="D217" s="38">
        <v>46387</v>
      </c>
      <c r="E217" s="12" t="s">
        <v>6</v>
      </c>
      <c r="F217" s="3" t="s">
        <v>52</v>
      </c>
      <c r="G217" s="19">
        <f>SUM(G218:G220)</f>
        <v>94910.32</v>
      </c>
      <c r="H217" s="19">
        <f t="shared" ref="H217" si="58">SUM(H218:H220)</f>
        <v>75319.3</v>
      </c>
      <c r="I217" s="19">
        <f t="shared" ref="I217" si="59">SUM(I218:I220)</f>
        <v>58520.35</v>
      </c>
      <c r="J217" s="36" t="s">
        <v>96</v>
      </c>
    </row>
    <row r="218" spans="1:11" ht="29.25" customHeight="1" x14ac:dyDescent="0.25">
      <c r="A218" s="36"/>
      <c r="B218" s="36"/>
      <c r="C218" s="38"/>
      <c r="D218" s="38"/>
      <c r="E218" s="12" t="s">
        <v>8</v>
      </c>
      <c r="F218" s="3" t="s">
        <v>9</v>
      </c>
      <c r="G218" s="19">
        <v>0</v>
      </c>
      <c r="H218" s="19">
        <v>0</v>
      </c>
      <c r="I218" s="19">
        <v>0</v>
      </c>
      <c r="J218" s="36"/>
    </row>
    <row r="219" spans="1:11" ht="29.25" customHeight="1" x14ac:dyDescent="0.25">
      <c r="A219" s="36"/>
      <c r="B219" s="36"/>
      <c r="C219" s="38"/>
      <c r="D219" s="38"/>
      <c r="E219" s="12" t="s">
        <v>10</v>
      </c>
      <c r="F219" s="3" t="s">
        <v>9</v>
      </c>
      <c r="G219" s="19">
        <v>94910.32</v>
      </c>
      <c r="H219" s="19">
        <v>75319.3</v>
      </c>
      <c r="I219" s="19">
        <v>58520.35</v>
      </c>
      <c r="J219" s="36"/>
    </row>
    <row r="220" spans="1:11" ht="29.25" customHeight="1" x14ac:dyDescent="0.25">
      <c r="A220" s="36"/>
      <c r="B220" s="36"/>
      <c r="C220" s="38"/>
      <c r="D220" s="38"/>
      <c r="E220" s="12" t="s">
        <v>11</v>
      </c>
      <c r="F220" s="3" t="s">
        <v>9</v>
      </c>
      <c r="G220" s="19">
        <v>0</v>
      </c>
      <c r="H220" s="19">
        <v>0</v>
      </c>
      <c r="I220" s="19">
        <v>0</v>
      </c>
      <c r="J220" s="36"/>
    </row>
    <row r="221" spans="1:11" ht="31.5" customHeight="1" x14ac:dyDescent="0.25">
      <c r="A221" s="44" t="s">
        <v>99</v>
      </c>
      <c r="B221" s="37" t="s">
        <v>5</v>
      </c>
      <c r="C221" s="38">
        <v>45292</v>
      </c>
      <c r="D221" s="38">
        <v>46387</v>
      </c>
      <c r="E221" s="12" t="s">
        <v>6</v>
      </c>
      <c r="F221" s="3" t="s">
        <v>53</v>
      </c>
      <c r="G221" s="19">
        <f>SUM(G222:G224)</f>
        <v>5560952.9100000001</v>
      </c>
      <c r="H221" s="19">
        <f t="shared" ref="H221" si="60">SUM(H222:H224)</f>
        <v>5590289.25</v>
      </c>
      <c r="I221" s="19">
        <f t="shared" ref="I221" si="61">SUM(I222:I224)</f>
        <v>5819065.5999999996</v>
      </c>
      <c r="J221" s="36" t="s">
        <v>97</v>
      </c>
    </row>
    <row r="222" spans="1:11" ht="31.5" customHeight="1" x14ac:dyDescent="0.25">
      <c r="A222" s="44"/>
      <c r="B222" s="37"/>
      <c r="C222" s="38"/>
      <c r="D222" s="38"/>
      <c r="E222" s="12" t="s">
        <v>8</v>
      </c>
      <c r="F222" s="3" t="s">
        <v>9</v>
      </c>
      <c r="G222" s="19">
        <v>0</v>
      </c>
      <c r="H222" s="19">
        <v>0</v>
      </c>
      <c r="I222" s="19">
        <v>0</v>
      </c>
      <c r="J222" s="36"/>
    </row>
    <row r="223" spans="1:11" ht="31.5" customHeight="1" x14ac:dyDescent="0.25">
      <c r="A223" s="44"/>
      <c r="B223" s="37"/>
      <c r="C223" s="38"/>
      <c r="D223" s="38"/>
      <c r="E223" s="12" t="s">
        <v>10</v>
      </c>
      <c r="F223" s="3" t="s">
        <v>9</v>
      </c>
      <c r="G223" s="19">
        <v>5560952.9100000001</v>
      </c>
      <c r="H223" s="19">
        <v>5590289.25</v>
      </c>
      <c r="I223" s="19">
        <v>5819065.5999999996</v>
      </c>
      <c r="J223" s="36"/>
    </row>
    <row r="224" spans="1:11" ht="31.5" customHeight="1" x14ac:dyDescent="0.25">
      <c r="A224" s="44"/>
      <c r="B224" s="37"/>
      <c r="C224" s="38"/>
      <c r="D224" s="38"/>
      <c r="E224" s="12" t="s">
        <v>11</v>
      </c>
      <c r="F224" s="3" t="s">
        <v>9</v>
      </c>
      <c r="G224" s="19">
        <v>0</v>
      </c>
      <c r="H224" s="19">
        <v>0</v>
      </c>
      <c r="I224" s="19">
        <v>0</v>
      </c>
      <c r="J224" s="36"/>
    </row>
    <row r="225" spans="1:14" ht="26.25" customHeight="1" x14ac:dyDescent="0.25">
      <c r="A225" s="36" t="s">
        <v>54</v>
      </c>
      <c r="B225" s="37" t="s">
        <v>5</v>
      </c>
      <c r="C225" s="38">
        <v>45292</v>
      </c>
      <c r="D225" s="38">
        <v>46387</v>
      </c>
      <c r="E225" s="12" t="s">
        <v>6</v>
      </c>
      <c r="F225" s="3" t="s">
        <v>55</v>
      </c>
      <c r="G225" s="19">
        <f>SUM(G226:G228)</f>
        <v>236082.5</v>
      </c>
      <c r="H225" s="19">
        <f t="shared" ref="H225" si="62">SUM(H226:H228)</f>
        <v>249015.3</v>
      </c>
      <c r="I225" s="19">
        <f t="shared" ref="I225" si="63">SUM(I226:I228)</f>
        <v>131258.94</v>
      </c>
      <c r="J225" s="36" t="s">
        <v>98</v>
      </c>
    </row>
    <row r="226" spans="1:14" ht="26.25" customHeight="1" x14ac:dyDescent="0.25">
      <c r="A226" s="36"/>
      <c r="B226" s="37"/>
      <c r="C226" s="38"/>
      <c r="D226" s="38"/>
      <c r="E226" s="12" t="s">
        <v>8</v>
      </c>
      <c r="F226" s="3" t="s">
        <v>9</v>
      </c>
      <c r="G226" s="19">
        <v>0</v>
      </c>
      <c r="H226" s="19">
        <v>0</v>
      </c>
      <c r="I226" s="19">
        <v>0</v>
      </c>
      <c r="J226" s="36"/>
    </row>
    <row r="227" spans="1:14" ht="26.25" customHeight="1" x14ac:dyDescent="0.25">
      <c r="A227" s="36"/>
      <c r="B227" s="37"/>
      <c r="C227" s="38"/>
      <c r="D227" s="38"/>
      <c r="E227" s="12" t="s">
        <v>10</v>
      </c>
      <c r="F227" s="3" t="s">
        <v>9</v>
      </c>
      <c r="G227" s="19">
        <v>236082.5</v>
      </c>
      <c r="H227" s="19">
        <v>249015.3</v>
      </c>
      <c r="I227" s="19">
        <v>131258.94</v>
      </c>
      <c r="J227" s="36"/>
    </row>
    <row r="228" spans="1:14" ht="26.25" customHeight="1" x14ac:dyDescent="0.25">
      <c r="A228" s="36"/>
      <c r="B228" s="37"/>
      <c r="C228" s="38"/>
      <c r="D228" s="38"/>
      <c r="E228" s="12" t="s">
        <v>11</v>
      </c>
      <c r="F228" s="3" t="s">
        <v>9</v>
      </c>
      <c r="G228" s="19">
        <v>0</v>
      </c>
      <c r="H228" s="19">
        <v>0</v>
      </c>
      <c r="I228" s="19">
        <v>0</v>
      </c>
      <c r="J228" s="36"/>
    </row>
    <row r="229" spans="1:14" ht="26.25" customHeight="1" x14ac:dyDescent="0.25">
      <c r="A229" s="36" t="s">
        <v>38</v>
      </c>
      <c r="B229" s="37" t="s">
        <v>5</v>
      </c>
      <c r="C229" s="38">
        <v>45292</v>
      </c>
      <c r="D229" s="38">
        <v>46387</v>
      </c>
      <c r="E229" s="12" t="s">
        <v>6</v>
      </c>
      <c r="F229" s="3" t="s">
        <v>126</v>
      </c>
      <c r="G229" s="19">
        <f>SUM(G230:G232)</f>
        <v>11186900.4</v>
      </c>
      <c r="H229" s="19">
        <f t="shared" ref="H229" si="64">SUM(H230:H232)</f>
        <v>11324819.300000001</v>
      </c>
      <c r="I229" s="19">
        <f t="shared" ref="I229" si="65">SUM(I230:I232)</f>
        <v>11468254.699999999</v>
      </c>
      <c r="J229" s="36" t="s">
        <v>91</v>
      </c>
    </row>
    <row r="230" spans="1:14" ht="26.25" customHeight="1" x14ac:dyDescent="0.25">
      <c r="A230" s="36"/>
      <c r="B230" s="37"/>
      <c r="C230" s="38"/>
      <c r="D230" s="38"/>
      <c r="E230" s="12" t="s">
        <v>8</v>
      </c>
      <c r="F230" s="3" t="s">
        <v>9</v>
      </c>
      <c r="G230" s="19">
        <v>0</v>
      </c>
      <c r="H230" s="19">
        <v>0</v>
      </c>
      <c r="I230" s="19">
        <v>0</v>
      </c>
      <c r="J230" s="36"/>
    </row>
    <row r="231" spans="1:14" ht="26.25" customHeight="1" x14ac:dyDescent="0.25">
      <c r="A231" s="36"/>
      <c r="B231" s="37"/>
      <c r="C231" s="38"/>
      <c r="D231" s="38"/>
      <c r="E231" s="12" t="s">
        <v>10</v>
      </c>
      <c r="F231" s="3" t="s">
        <v>9</v>
      </c>
      <c r="G231" s="19">
        <v>11186900.4</v>
      </c>
      <c r="H231" s="19">
        <v>11324819.300000001</v>
      </c>
      <c r="I231" s="19">
        <v>11468254.699999999</v>
      </c>
      <c r="J231" s="36"/>
      <c r="L231" s="28"/>
      <c r="M231" s="28"/>
      <c r="N231" s="28"/>
    </row>
    <row r="232" spans="1:14" ht="26.25" customHeight="1" x14ac:dyDescent="0.25">
      <c r="A232" s="36"/>
      <c r="B232" s="37"/>
      <c r="C232" s="38"/>
      <c r="D232" s="38"/>
      <c r="E232" s="12" t="s">
        <v>11</v>
      </c>
      <c r="F232" s="3" t="s">
        <v>9</v>
      </c>
      <c r="G232" s="19">
        <v>0</v>
      </c>
      <c r="H232" s="19">
        <v>0</v>
      </c>
      <c r="I232" s="19">
        <v>0</v>
      </c>
      <c r="J232" s="36"/>
      <c r="L232" s="29"/>
      <c r="M232" s="29"/>
      <c r="N232" s="29"/>
    </row>
    <row r="233" spans="1:14" ht="30.75" customHeight="1" x14ac:dyDescent="0.25">
      <c r="A233" s="36" t="s">
        <v>4</v>
      </c>
      <c r="B233" s="36" t="s">
        <v>5</v>
      </c>
      <c r="C233" s="38">
        <v>45292</v>
      </c>
      <c r="D233" s="38">
        <v>46387</v>
      </c>
      <c r="E233" s="8" t="s">
        <v>6</v>
      </c>
      <c r="F233" s="3" t="s">
        <v>7</v>
      </c>
      <c r="G233" s="19">
        <f>SUM(G234:G236)</f>
        <v>30944989.469999999</v>
      </c>
      <c r="H233" s="19">
        <f>SUM(H234:H236)</f>
        <v>30133829.560000002</v>
      </c>
      <c r="I233" s="19">
        <f t="shared" ref="I233" si="66">SUM(I234:I236)</f>
        <v>28766147.129999999</v>
      </c>
      <c r="J233" s="36" t="s">
        <v>97</v>
      </c>
    </row>
    <row r="234" spans="1:14" ht="30.75" customHeight="1" x14ac:dyDescent="0.25">
      <c r="A234" s="36"/>
      <c r="B234" s="36"/>
      <c r="C234" s="38"/>
      <c r="D234" s="38"/>
      <c r="E234" s="8" t="s">
        <v>8</v>
      </c>
      <c r="F234" s="3" t="s">
        <v>9</v>
      </c>
      <c r="G234" s="20">
        <v>22589842.309999999</v>
      </c>
      <c r="H234" s="20">
        <v>22299033.859999999</v>
      </c>
      <c r="I234" s="20">
        <v>20999287.399999999</v>
      </c>
      <c r="J234" s="36"/>
    </row>
    <row r="235" spans="1:14" ht="30.75" customHeight="1" x14ac:dyDescent="0.25">
      <c r="A235" s="36"/>
      <c r="B235" s="36"/>
      <c r="C235" s="38"/>
      <c r="D235" s="38"/>
      <c r="E235" s="8" t="s">
        <v>10</v>
      </c>
      <c r="F235" s="3" t="s">
        <v>9</v>
      </c>
      <c r="G235" s="20">
        <v>7736247.3399999999</v>
      </c>
      <c r="H235" s="20">
        <v>7232119.0999999996</v>
      </c>
      <c r="I235" s="20">
        <v>7191536.7800000003</v>
      </c>
      <c r="J235" s="36"/>
    </row>
    <row r="236" spans="1:14" ht="30.75" customHeight="1" x14ac:dyDescent="0.25">
      <c r="A236" s="36"/>
      <c r="B236" s="36"/>
      <c r="C236" s="38"/>
      <c r="D236" s="38"/>
      <c r="E236" s="8" t="s">
        <v>11</v>
      </c>
      <c r="F236" s="3" t="s">
        <v>9</v>
      </c>
      <c r="G236" s="20">
        <v>618899.81999999995</v>
      </c>
      <c r="H236" s="20">
        <v>602676.6</v>
      </c>
      <c r="I236" s="20">
        <v>575322.94999999995</v>
      </c>
      <c r="J236" s="36"/>
    </row>
    <row r="237" spans="1:14" ht="33.75" customHeight="1" x14ac:dyDescent="0.25">
      <c r="A237" s="36" t="s">
        <v>128</v>
      </c>
      <c r="B237" s="37" t="s">
        <v>5</v>
      </c>
      <c r="C237" s="38">
        <v>45292</v>
      </c>
      <c r="D237" s="38">
        <v>46387</v>
      </c>
      <c r="E237" s="12" t="s">
        <v>6</v>
      </c>
      <c r="F237" s="3" t="s">
        <v>127</v>
      </c>
      <c r="G237" s="19">
        <f>SUM(G238:G240)</f>
        <v>923403.4</v>
      </c>
      <c r="H237" s="19">
        <f t="shared" ref="H237:I237" si="67">SUM(H238:H240)</f>
        <v>923403.4</v>
      </c>
      <c r="I237" s="19">
        <f t="shared" si="67"/>
        <v>923403.4</v>
      </c>
      <c r="J237" s="36" t="s">
        <v>129</v>
      </c>
    </row>
    <row r="238" spans="1:14" ht="33.75" customHeight="1" x14ac:dyDescent="0.25">
      <c r="A238" s="36"/>
      <c r="B238" s="37"/>
      <c r="C238" s="38"/>
      <c r="D238" s="38"/>
      <c r="E238" s="12" t="s">
        <v>8</v>
      </c>
      <c r="F238" s="3" t="s">
        <v>9</v>
      </c>
      <c r="G238" s="19">
        <v>0</v>
      </c>
      <c r="H238" s="19">
        <v>0</v>
      </c>
      <c r="I238" s="19">
        <v>0</v>
      </c>
      <c r="J238" s="36"/>
    </row>
    <row r="239" spans="1:14" ht="33.75" customHeight="1" x14ac:dyDescent="0.25">
      <c r="A239" s="36"/>
      <c r="B239" s="37"/>
      <c r="C239" s="38"/>
      <c r="D239" s="38"/>
      <c r="E239" s="12" t="s">
        <v>10</v>
      </c>
      <c r="F239" s="3" t="s">
        <v>9</v>
      </c>
      <c r="G239" s="19">
        <v>923403.4</v>
      </c>
      <c r="H239" s="19">
        <v>923403.4</v>
      </c>
      <c r="I239" s="19">
        <v>923403.4</v>
      </c>
      <c r="J239" s="36"/>
    </row>
    <row r="240" spans="1:14" ht="33.75" customHeight="1" x14ac:dyDescent="0.25">
      <c r="A240" s="36"/>
      <c r="B240" s="37"/>
      <c r="C240" s="38"/>
      <c r="D240" s="38"/>
      <c r="E240" s="12" t="s">
        <v>11</v>
      </c>
      <c r="F240" s="3" t="s">
        <v>9</v>
      </c>
      <c r="G240" s="19">
        <v>0</v>
      </c>
      <c r="H240" s="19">
        <v>0</v>
      </c>
      <c r="I240" s="19">
        <v>0</v>
      </c>
      <c r="J240" s="36"/>
    </row>
    <row r="241" spans="1:10" ht="15.75" customHeight="1" x14ac:dyDescent="0.25">
      <c r="A241" s="41" t="s">
        <v>59</v>
      </c>
      <c r="B241" s="41"/>
      <c r="C241" s="41"/>
      <c r="D241" s="41"/>
      <c r="E241" s="41"/>
      <c r="F241" s="41"/>
      <c r="G241" s="41"/>
      <c r="H241" s="41"/>
      <c r="I241" s="41"/>
      <c r="J241" s="41"/>
    </row>
    <row r="242" spans="1:10" ht="24.75" customHeight="1" x14ac:dyDescent="0.25">
      <c r="A242" s="36" t="s">
        <v>29</v>
      </c>
      <c r="B242" s="37" t="s">
        <v>60</v>
      </c>
      <c r="C242" s="38">
        <v>45292</v>
      </c>
      <c r="D242" s="38">
        <v>46387</v>
      </c>
      <c r="E242" s="12" t="s">
        <v>6</v>
      </c>
      <c r="F242" s="3" t="s">
        <v>61</v>
      </c>
      <c r="G242" s="4">
        <f>SUM(G243:G245)</f>
        <v>95606588.769999996</v>
      </c>
      <c r="H242" s="4">
        <f t="shared" ref="H242" si="68">SUM(H243:H245)</f>
        <v>105116388</v>
      </c>
      <c r="I242" s="4">
        <f t="shared" ref="I242" si="69">SUM(I243:I245)</f>
        <v>110375488</v>
      </c>
      <c r="J242" s="36" t="s">
        <v>31</v>
      </c>
    </row>
    <row r="243" spans="1:10" ht="24.75" customHeight="1" x14ac:dyDescent="0.25">
      <c r="A243" s="36"/>
      <c r="B243" s="37"/>
      <c r="C243" s="38"/>
      <c r="D243" s="38"/>
      <c r="E243" s="12" t="s">
        <v>8</v>
      </c>
      <c r="F243" s="3" t="s">
        <v>9</v>
      </c>
      <c r="G243" s="4">
        <v>0</v>
      </c>
      <c r="H243" s="4">
        <v>0</v>
      </c>
      <c r="I243" s="4">
        <v>0</v>
      </c>
      <c r="J243" s="36"/>
    </row>
    <row r="244" spans="1:10" ht="24.75" customHeight="1" x14ac:dyDescent="0.25">
      <c r="A244" s="36"/>
      <c r="B244" s="37"/>
      <c r="C244" s="38"/>
      <c r="D244" s="38"/>
      <c r="E244" s="12" t="s">
        <v>10</v>
      </c>
      <c r="F244" s="3" t="s">
        <v>9</v>
      </c>
      <c r="G244" s="4">
        <v>0</v>
      </c>
      <c r="H244" s="4">
        <v>0</v>
      </c>
      <c r="I244" s="4">
        <v>0</v>
      </c>
      <c r="J244" s="36"/>
    </row>
    <row r="245" spans="1:10" ht="24.75" customHeight="1" x14ac:dyDescent="0.25">
      <c r="A245" s="36"/>
      <c r="B245" s="37"/>
      <c r="C245" s="38"/>
      <c r="D245" s="38"/>
      <c r="E245" s="12" t="s">
        <v>11</v>
      </c>
      <c r="F245" s="3" t="s">
        <v>9</v>
      </c>
      <c r="G245" s="4">
        <f>91329400+1677564.8+2608389.11+310703.48-319468.62</f>
        <v>95606588.769999996</v>
      </c>
      <c r="H245" s="4">
        <v>105116388</v>
      </c>
      <c r="I245" s="4">
        <v>110375488</v>
      </c>
      <c r="J245" s="36"/>
    </row>
    <row r="246" spans="1:10" ht="24.75" customHeight="1" x14ac:dyDescent="0.25">
      <c r="A246" s="36" t="s">
        <v>178</v>
      </c>
      <c r="B246" s="37" t="s">
        <v>60</v>
      </c>
      <c r="C246" s="38">
        <v>45292</v>
      </c>
      <c r="D246" s="38">
        <v>45657</v>
      </c>
      <c r="E246" s="12" t="s">
        <v>6</v>
      </c>
      <c r="F246" s="3" t="s">
        <v>179</v>
      </c>
      <c r="G246" s="4">
        <f>SUM(G247:G249)</f>
        <v>10571400</v>
      </c>
      <c r="H246" s="4">
        <f t="shared" ref="H246:I246" si="70">SUM(H247:H249)</f>
        <v>0</v>
      </c>
      <c r="I246" s="4">
        <f t="shared" si="70"/>
        <v>0</v>
      </c>
      <c r="J246" s="36" t="s">
        <v>180</v>
      </c>
    </row>
    <row r="247" spans="1:10" ht="24.75" customHeight="1" x14ac:dyDescent="0.25">
      <c r="A247" s="36"/>
      <c r="B247" s="37"/>
      <c r="C247" s="38"/>
      <c r="D247" s="38"/>
      <c r="E247" s="12" t="s">
        <v>8</v>
      </c>
      <c r="F247" s="3" t="s">
        <v>9</v>
      </c>
      <c r="G247" s="4">
        <v>0</v>
      </c>
      <c r="H247" s="4">
        <v>0</v>
      </c>
      <c r="I247" s="4">
        <v>0</v>
      </c>
      <c r="J247" s="36"/>
    </row>
    <row r="248" spans="1:10" ht="24.75" customHeight="1" x14ac:dyDescent="0.25">
      <c r="A248" s="36"/>
      <c r="B248" s="37"/>
      <c r="C248" s="38"/>
      <c r="D248" s="38"/>
      <c r="E248" s="12" t="s">
        <v>10</v>
      </c>
      <c r="F248" s="3" t="s">
        <v>9</v>
      </c>
      <c r="G248" s="4">
        <v>0</v>
      </c>
      <c r="H248" s="4">
        <v>0</v>
      </c>
      <c r="I248" s="4">
        <v>0</v>
      </c>
      <c r="J248" s="36"/>
    </row>
    <row r="249" spans="1:10" ht="24.75" customHeight="1" x14ac:dyDescent="0.25">
      <c r="A249" s="36"/>
      <c r="B249" s="37"/>
      <c r="C249" s="38"/>
      <c r="D249" s="38"/>
      <c r="E249" s="12" t="s">
        <v>11</v>
      </c>
      <c r="F249" s="3" t="s">
        <v>9</v>
      </c>
      <c r="G249" s="4">
        <v>10571400</v>
      </c>
      <c r="H249" s="4">
        <v>0</v>
      </c>
      <c r="I249" s="4">
        <v>0</v>
      </c>
      <c r="J249" s="36"/>
    </row>
    <row r="250" spans="1:10" ht="24.75" customHeight="1" x14ac:dyDescent="0.25">
      <c r="A250" s="36" t="s">
        <v>181</v>
      </c>
      <c r="B250" s="36" t="s">
        <v>122</v>
      </c>
      <c r="C250" s="38">
        <v>45292</v>
      </c>
      <c r="D250" s="38">
        <v>46022</v>
      </c>
      <c r="E250" s="12" t="s">
        <v>6</v>
      </c>
      <c r="F250" s="3" t="s">
        <v>124</v>
      </c>
      <c r="G250" s="4">
        <f>SUM(G251:G253)</f>
        <v>88000</v>
      </c>
      <c r="H250" s="4">
        <f t="shared" ref="H250:I250" si="71">SUM(H251:H253)</f>
        <v>400000</v>
      </c>
      <c r="I250" s="4">
        <f t="shared" si="71"/>
        <v>0</v>
      </c>
      <c r="J250" s="36" t="s">
        <v>155</v>
      </c>
    </row>
    <row r="251" spans="1:10" ht="24.75" customHeight="1" x14ac:dyDescent="0.25">
      <c r="A251" s="36"/>
      <c r="B251" s="36"/>
      <c r="C251" s="38"/>
      <c r="D251" s="38"/>
      <c r="E251" s="12" t="s">
        <v>8</v>
      </c>
      <c r="F251" s="3" t="s">
        <v>9</v>
      </c>
      <c r="G251" s="4">
        <v>0</v>
      </c>
      <c r="H251" s="4">
        <v>0</v>
      </c>
      <c r="I251" s="4">
        <v>0</v>
      </c>
      <c r="J251" s="36"/>
    </row>
    <row r="252" spans="1:10" ht="24.75" customHeight="1" x14ac:dyDescent="0.25">
      <c r="A252" s="36"/>
      <c r="B252" s="36"/>
      <c r="C252" s="38"/>
      <c r="D252" s="38"/>
      <c r="E252" s="12" t="s">
        <v>10</v>
      </c>
      <c r="F252" s="3" t="s">
        <v>9</v>
      </c>
      <c r="G252" s="4">
        <v>0</v>
      </c>
      <c r="H252" s="4">
        <v>0</v>
      </c>
      <c r="I252" s="4">
        <v>0</v>
      </c>
      <c r="J252" s="36"/>
    </row>
    <row r="253" spans="1:10" ht="24.75" customHeight="1" x14ac:dyDescent="0.25">
      <c r="A253" s="36"/>
      <c r="B253" s="36"/>
      <c r="C253" s="38"/>
      <c r="D253" s="38"/>
      <c r="E253" s="12" t="s">
        <v>11</v>
      </c>
      <c r="F253" s="3" t="s">
        <v>9</v>
      </c>
      <c r="G253" s="4">
        <v>88000</v>
      </c>
      <c r="H253" s="4">
        <v>400000</v>
      </c>
      <c r="I253" s="4">
        <v>0</v>
      </c>
      <c r="J253" s="36"/>
    </row>
    <row r="254" spans="1:10" ht="24.75" customHeight="1" x14ac:dyDescent="0.25">
      <c r="A254" s="36" t="s">
        <v>183</v>
      </c>
      <c r="B254" s="36" t="s">
        <v>182</v>
      </c>
      <c r="C254" s="38">
        <v>45292</v>
      </c>
      <c r="D254" s="38">
        <v>45292</v>
      </c>
      <c r="E254" s="12" t="s">
        <v>6</v>
      </c>
      <c r="F254" s="3" t="s">
        <v>124</v>
      </c>
      <c r="G254" s="4">
        <f>SUM(G255:G257)</f>
        <v>525230.99</v>
      </c>
      <c r="H254" s="4">
        <f t="shared" ref="H254:I254" si="72">SUM(H255:H257)</f>
        <v>0</v>
      </c>
      <c r="I254" s="4">
        <f t="shared" si="72"/>
        <v>0</v>
      </c>
      <c r="J254" s="36" t="s">
        <v>139</v>
      </c>
    </row>
    <row r="255" spans="1:10" ht="24.75" customHeight="1" x14ac:dyDescent="0.25">
      <c r="A255" s="36"/>
      <c r="B255" s="36"/>
      <c r="C255" s="38"/>
      <c r="D255" s="38"/>
      <c r="E255" s="12" t="s">
        <v>8</v>
      </c>
      <c r="F255" s="3" t="s">
        <v>9</v>
      </c>
      <c r="G255" s="4">
        <v>0</v>
      </c>
      <c r="H255" s="4">
        <v>0</v>
      </c>
      <c r="I255" s="4">
        <v>0</v>
      </c>
      <c r="J255" s="36"/>
    </row>
    <row r="256" spans="1:10" ht="24.75" customHeight="1" x14ac:dyDescent="0.25">
      <c r="A256" s="36"/>
      <c r="B256" s="36"/>
      <c r="C256" s="38"/>
      <c r="D256" s="38"/>
      <c r="E256" s="12" t="s">
        <v>10</v>
      </c>
      <c r="F256" s="3" t="s">
        <v>9</v>
      </c>
      <c r="G256" s="4">
        <v>0</v>
      </c>
      <c r="H256" s="4">
        <v>0</v>
      </c>
      <c r="I256" s="4">
        <v>0</v>
      </c>
      <c r="J256" s="36"/>
    </row>
    <row r="257" spans="1:10" ht="24.75" customHeight="1" x14ac:dyDescent="0.25">
      <c r="A257" s="36"/>
      <c r="B257" s="36"/>
      <c r="C257" s="38"/>
      <c r="D257" s="38"/>
      <c r="E257" s="12" t="s">
        <v>11</v>
      </c>
      <c r="F257" s="3" t="s">
        <v>9</v>
      </c>
      <c r="G257" s="4">
        <f>285762.37+239468.62</f>
        <v>525230.99</v>
      </c>
      <c r="H257" s="4">
        <v>0</v>
      </c>
      <c r="I257" s="4">
        <v>0</v>
      </c>
      <c r="J257" s="36"/>
    </row>
    <row r="258" spans="1:10" ht="28.5" customHeight="1" x14ac:dyDescent="0.25">
      <c r="A258" s="36" t="s">
        <v>215</v>
      </c>
      <c r="B258" s="36" t="s">
        <v>134</v>
      </c>
      <c r="C258" s="38">
        <v>45292</v>
      </c>
      <c r="D258" s="38">
        <v>46387</v>
      </c>
      <c r="E258" s="12" t="s">
        <v>6</v>
      </c>
      <c r="F258" s="3" t="s">
        <v>124</v>
      </c>
      <c r="G258" s="4">
        <f>SUM(G259:G261)</f>
        <v>106116.09</v>
      </c>
      <c r="H258" s="4">
        <f t="shared" ref="H258:I258" si="73">SUM(H259:H261)</f>
        <v>0</v>
      </c>
      <c r="I258" s="4">
        <f t="shared" si="73"/>
        <v>400000</v>
      </c>
      <c r="J258" s="36" t="s">
        <v>135</v>
      </c>
    </row>
    <row r="259" spans="1:10" ht="28.5" customHeight="1" x14ac:dyDescent="0.25">
      <c r="A259" s="36"/>
      <c r="B259" s="36"/>
      <c r="C259" s="38"/>
      <c r="D259" s="38"/>
      <c r="E259" s="12" t="s">
        <v>8</v>
      </c>
      <c r="F259" s="3" t="s">
        <v>9</v>
      </c>
      <c r="G259" s="4">
        <v>0</v>
      </c>
      <c r="H259" s="4">
        <v>0</v>
      </c>
      <c r="I259" s="4">
        <v>0</v>
      </c>
      <c r="J259" s="36"/>
    </row>
    <row r="260" spans="1:10" ht="28.5" customHeight="1" x14ac:dyDescent="0.25">
      <c r="A260" s="36"/>
      <c r="B260" s="36"/>
      <c r="C260" s="38"/>
      <c r="D260" s="38"/>
      <c r="E260" s="12" t="s">
        <v>10</v>
      </c>
      <c r="F260" s="3" t="s">
        <v>9</v>
      </c>
      <c r="G260" s="4">
        <v>0</v>
      </c>
      <c r="H260" s="4">
        <v>0</v>
      </c>
      <c r="I260" s="4">
        <v>0</v>
      </c>
      <c r="J260" s="36"/>
    </row>
    <row r="261" spans="1:10" ht="28.5" customHeight="1" x14ac:dyDescent="0.25">
      <c r="A261" s="36"/>
      <c r="B261" s="36"/>
      <c r="C261" s="38"/>
      <c r="D261" s="38"/>
      <c r="E261" s="12" t="s">
        <v>11</v>
      </c>
      <c r="F261" s="3" t="s">
        <v>9</v>
      </c>
      <c r="G261" s="4">
        <f>26116.09+80000</f>
        <v>106116.09</v>
      </c>
      <c r="H261" s="4">
        <v>0</v>
      </c>
      <c r="I261" s="4">
        <v>400000</v>
      </c>
      <c r="J261" s="36"/>
    </row>
    <row r="262" spans="1:10" ht="20.25" customHeight="1" x14ac:dyDescent="0.25">
      <c r="A262" s="36" t="s">
        <v>35</v>
      </c>
      <c r="B262" s="37" t="s">
        <v>60</v>
      </c>
      <c r="C262" s="38">
        <v>45292</v>
      </c>
      <c r="D262" s="38">
        <v>46387</v>
      </c>
      <c r="E262" s="12" t="s">
        <v>6</v>
      </c>
      <c r="F262" s="3" t="s">
        <v>62</v>
      </c>
      <c r="G262" s="4">
        <f>SUM(G263:G265)</f>
        <v>70308</v>
      </c>
      <c r="H262" s="4">
        <f t="shared" ref="H262" si="74">SUM(H263:H265)</f>
        <v>46872</v>
      </c>
      <c r="I262" s="4">
        <f t="shared" ref="I262" si="75">SUM(I263:I265)</f>
        <v>46872</v>
      </c>
      <c r="J262" s="36" t="s">
        <v>37</v>
      </c>
    </row>
    <row r="263" spans="1:10" ht="24.75" customHeight="1" x14ac:dyDescent="0.25">
      <c r="A263" s="36"/>
      <c r="B263" s="37"/>
      <c r="C263" s="38"/>
      <c r="D263" s="38"/>
      <c r="E263" s="12" t="s">
        <v>8</v>
      </c>
      <c r="F263" s="3" t="s">
        <v>9</v>
      </c>
      <c r="G263" s="4">
        <v>0</v>
      </c>
      <c r="H263" s="4">
        <v>0</v>
      </c>
      <c r="I263" s="4">
        <v>0</v>
      </c>
      <c r="J263" s="36"/>
    </row>
    <row r="264" spans="1:10" ht="24.75" customHeight="1" x14ac:dyDescent="0.25">
      <c r="A264" s="36"/>
      <c r="B264" s="37"/>
      <c r="C264" s="38"/>
      <c r="D264" s="38"/>
      <c r="E264" s="12" t="s">
        <v>10</v>
      </c>
      <c r="F264" s="3" t="s">
        <v>9</v>
      </c>
      <c r="G264" s="4">
        <v>0</v>
      </c>
      <c r="H264" s="4">
        <v>0</v>
      </c>
      <c r="I264" s="4">
        <v>0</v>
      </c>
      <c r="J264" s="36"/>
    </row>
    <row r="265" spans="1:10" ht="24.75" customHeight="1" x14ac:dyDescent="0.25">
      <c r="A265" s="36"/>
      <c r="B265" s="37"/>
      <c r="C265" s="38"/>
      <c r="D265" s="38"/>
      <c r="E265" s="12" t="s">
        <v>11</v>
      </c>
      <c r="F265" s="3" t="s">
        <v>9</v>
      </c>
      <c r="G265" s="4">
        <v>70308</v>
      </c>
      <c r="H265" s="4">
        <v>46872</v>
      </c>
      <c r="I265" s="4">
        <v>46872</v>
      </c>
      <c r="J265" s="36"/>
    </row>
    <row r="266" spans="1:10" ht="24.75" customHeight="1" x14ac:dyDescent="0.25">
      <c r="A266" s="36" t="s">
        <v>38</v>
      </c>
      <c r="B266" s="37" t="s">
        <v>60</v>
      </c>
      <c r="C266" s="38">
        <v>45292</v>
      </c>
      <c r="D266" s="38">
        <v>46387</v>
      </c>
      <c r="E266" s="12" t="s">
        <v>6</v>
      </c>
      <c r="F266" s="3" t="s">
        <v>123</v>
      </c>
      <c r="G266" s="4">
        <f>SUM(G267:G269)</f>
        <v>1951158.1</v>
      </c>
      <c r="H266" s="4">
        <f t="shared" ref="H266" si="76">SUM(H267:H269)</f>
        <v>1968635.9</v>
      </c>
      <c r="I266" s="4">
        <f t="shared" ref="I266" si="77">SUM(I267:I269)</f>
        <v>1986819.9</v>
      </c>
      <c r="J266" s="36" t="s">
        <v>91</v>
      </c>
    </row>
    <row r="267" spans="1:10" ht="24.75" customHeight="1" x14ac:dyDescent="0.25">
      <c r="A267" s="36"/>
      <c r="B267" s="37"/>
      <c r="C267" s="38"/>
      <c r="D267" s="38"/>
      <c r="E267" s="12" t="s">
        <v>8</v>
      </c>
      <c r="F267" s="3" t="s">
        <v>9</v>
      </c>
      <c r="G267" s="4">
        <v>0</v>
      </c>
      <c r="H267" s="4">
        <v>0</v>
      </c>
      <c r="I267" s="4">
        <v>0</v>
      </c>
      <c r="J267" s="36"/>
    </row>
    <row r="268" spans="1:10" ht="24.75" customHeight="1" x14ac:dyDescent="0.25">
      <c r="A268" s="36"/>
      <c r="B268" s="37"/>
      <c r="C268" s="38"/>
      <c r="D268" s="38"/>
      <c r="E268" s="12" t="s">
        <v>10</v>
      </c>
      <c r="F268" s="3" t="s">
        <v>9</v>
      </c>
      <c r="G268" s="4">
        <v>1951158.1</v>
      </c>
      <c r="H268" s="4">
        <v>1968635.9</v>
      </c>
      <c r="I268" s="4">
        <v>1986819.9</v>
      </c>
      <c r="J268" s="36"/>
    </row>
    <row r="269" spans="1:10" ht="24.75" customHeight="1" x14ac:dyDescent="0.25">
      <c r="A269" s="36"/>
      <c r="B269" s="37"/>
      <c r="C269" s="38"/>
      <c r="D269" s="38"/>
      <c r="E269" s="12" t="s">
        <v>11</v>
      </c>
      <c r="F269" s="3" t="s">
        <v>9</v>
      </c>
      <c r="G269" s="4">
        <v>0</v>
      </c>
      <c r="H269" s="4">
        <v>0</v>
      </c>
      <c r="I269" s="4">
        <v>0</v>
      </c>
      <c r="J269" s="36"/>
    </row>
    <row r="270" spans="1:10" ht="15" customHeight="1" x14ac:dyDescent="0.25">
      <c r="A270" s="41" t="s">
        <v>63</v>
      </c>
      <c r="B270" s="41"/>
      <c r="C270" s="41"/>
      <c r="D270" s="41"/>
      <c r="E270" s="41"/>
      <c r="F270" s="41"/>
      <c r="G270" s="41"/>
      <c r="H270" s="41"/>
      <c r="I270" s="41"/>
      <c r="J270" s="41"/>
    </row>
    <row r="271" spans="1:10" ht="15.75" customHeight="1" x14ac:dyDescent="0.25">
      <c r="A271" s="36" t="s">
        <v>29</v>
      </c>
      <c r="B271" s="37" t="s">
        <v>64</v>
      </c>
      <c r="C271" s="38">
        <v>45292</v>
      </c>
      <c r="D271" s="38">
        <v>46387</v>
      </c>
      <c r="E271" s="12" t="s">
        <v>6</v>
      </c>
      <c r="F271" s="3" t="s">
        <v>65</v>
      </c>
      <c r="G271" s="4">
        <f>SUM(G272:G274)</f>
        <v>41148200</v>
      </c>
      <c r="H271" s="4">
        <f t="shared" ref="H271" si="78">SUM(H272:H274)</f>
        <v>42258800</v>
      </c>
      <c r="I271" s="4">
        <f t="shared" ref="I271" si="79">SUM(I272:I274)</f>
        <v>41073300</v>
      </c>
      <c r="J271" s="36" t="s">
        <v>66</v>
      </c>
    </row>
    <row r="272" spans="1:10" ht="24.75" customHeight="1" x14ac:dyDescent="0.25">
      <c r="A272" s="36"/>
      <c r="B272" s="37"/>
      <c r="C272" s="38"/>
      <c r="D272" s="38"/>
      <c r="E272" s="12" t="s">
        <v>8</v>
      </c>
      <c r="F272" s="3" t="s">
        <v>9</v>
      </c>
      <c r="G272" s="4">
        <v>0</v>
      </c>
      <c r="H272" s="4">
        <v>0</v>
      </c>
      <c r="I272" s="4">
        <v>0</v>
      </c>
      <c r="J272" s="36"/>
    </row>
    <row r="273" spans="1:15" ht="24.75" customHeight="1" x14ac:dyDescent="0.25">
      <c r="A273" s="36"/>
      <c r="B273" s="37"/>
      <c r="C273" s="38"/>
      <c r="D273" s="38"/>
      <c r="E273" s="12" t="s">
        <v>10</v>
      </c>
      <c r="F273" s="3" t="s">
        <v>9</v>
      </c>
      <c r="G273" s="4">
        <v>0</v>
      </c>
      <c r="H273" s="4">
        <v>0</v>
      </c>
      <c r="I273" s="4">
        <v>0</v>
      </c>
      <c r="J273" s="36"/>
    </row>
    <row r="274" spans="1:15" ht="24.75" customHeight="1" x14ac:dyDescent="0.25">
      <c r="A274" s="36"/>
      <c r="B274" s="37"/>
      <c r="C274" s="38"/>
      <c r="D274" s="38"/>
      <c r="E274" s="12" t="s">
        <v>11</v>
      </c>
      <c r="F274" s="3" t="s">
        <v>9</v>
      </c>
      <c r="G274" s="4">
        <f>38148200+3000000</f>
        <v>41148200</v>
      </c>
      <c r="H274" s="4">
        <v>42258800</v>
      </c>
      <c r="I274" s="4">
        <v>41073300</v>
      </c>
      <c r="J274" s="36"/>
    </row>
    <row r="275" spans="1:15" ht="15" customHeight="1" x14ac:dyDescent="0.25">
      <c r="A275" s="41" t="s">
        <v>67</v>
      </c>
      <c r="B275" s="41"/>
      <c r="C275" s="41"/>
      <c r="D275" s="41"/>
      <c r="E275" s="41"/>
      <c r="F275" s="41"/>
      <c r="G275" s="41"/>
      <c r="H275" s="41"/>
      <c r="I275" s="41"/>
      <c r="J275" s="41"/>
      <c r="K275" s="30"/>
    </row>
    <row r="276" spans="1:15" ht="16.5" customHeight="1" x14ac:dyDescent="0.25">
      <c r="A276" s="36" t="s">
        <v>68</v>
      </c>
      <c r="B276" s="37" t="s">
        <v>64</v>
      </c>
      <c r="C276" s="38">
        <v>45292</v>
      </c>
      <c r="D276" s="38">
        <v>46387</v>
      </c>
      <c r="E276" s="12" t="s">
        <v>6</v>
      </c>
      <c r="F276" s="3" t="s">
        <v>69</v>
      </c>
      <c r="G276" s="4">
        <f>SUM(G277:G279)</f>
        <v>50000</v>
      </c>
      <c r="H276" s="4">
        <f t="shared" ref="H276" si="80">SUM(H277:H279)</f>
        <v>50000</v>
      </c>
      <c r="I276" s="4">
        <f t="shared" ref="I276" si="81">SUM(I277:I279)</f>
        <v>50000</v>
      </c>
      <c r="J276" s="36" t="s">
        <v>70</v>
      </c>
    </row>
    <row r="277" spans="1:15" ht="24.75" customHeight="1" x14ac:dyDescent="0.25">
      <c r="A277" s="36"/>
      <c r="B277" s="37"/>
      <c r="C277" s="38"/>
      <c r="D277" s="38"/>
      <c r="E277" s="12" t="s">
        <v>8</v>
      </c>
      <c r="F277" s="3" t="s">
        <v>9</v>
      </c>
      <c r="G277" s="4">
        <v>0</v>
      </c>
      <c r="H277" s="4">
        <v>0</v>
      </c>
      <c r="I277" s="4">
        <v>0</v>
      </c>
      <c r="J277" s="36"/>
    </row>
    <row r="278" spans="1:15" ht="24.75" customHeight="1" x14ac:dyDescent="0.25">
      <c r="A278" s="36"/>
      <c r="B278" s="37"/>
      <c r="C278" s="38"/>
      <c r="D278" s="38"/>
      <c r="E278" s="12" t="s">
        <v>10</v>
      </c>
      <c r="F278" s="3" t="s">
        <v>9</v>
      </c>
      <c r="G278" s="4">
        <v>0</v>
      </c>
      <c r="H278" s="4">
        <v>0</v>
      </c>
      <c r="I278" s="4">
        <v>0</v>
      </c>
      <c r="J278" s="36"/>
    </row>
    <row r="279" spans="1:15" ht="24.75" customHeight="1" x14ac:dyDescent="0.25">
      <c r="A279" s="36"/>
      <c r="B279" s="37"/>
      <c r="C279" s="38"/>
      <c r="D279" s="38"/>
      <c r="E279" s="12" t="s">
        <v>11</v>
      </c>
      <c r="F279" s="3" t="s">
        <v>9</v>
      </c>
      <c r="G279" s="4">
        <v>50000</v>
      </c>
      <c r="H279" s="4">
        <v>50000</v>
      </c>
      <c r="I279" s="4">
        <v>50000</v>
      </c>
      <c r="J279" s="36"/>
    </row>
    <row r="280" spans="1:15" ht="17.25" customHeight="1" x14ac:dyDescent="0.25">
      <c r="A280" s="36" t="s">
        <v>72</v>
      </c>
      <c r="B280" s="37" t="s">
        <v>64</v>
      </c>
      <c r="C280" s="38">
        <v>45292</v>
      </c>
      <c r="D280" s="38">
        <v>46387</v>
      </c>
      <c r="E280" s="12" t="s">
        <v>6</v>
      </c>
      <c r="F280" s="3" t="s">
        <v>71</v>
      </c>
      <c r="G280" s="4">
        <f>SUM(G281:G283)</f>
        <v>60000</v>
      </c>
      <c r="H280" s="4">
        <f t="shared" ref="H280" si="82">SUM(H281:H283)</f>
        <v>60000</v>
      </c>
      <c r="I280" s="4">
        <f t="shared" ref="I280" si="83">SUM(I281:I283)</f>
        <v>60000</v>
      </c>
      <c r="J280" s="36" t="s">
        <v>76</v>
      </c>
    </row>
    <row r="281" spans="1:15" ht="24.75" customHeight="1" x14ac:dyDescent="0.25">
      <c r="A281" s="36"/>
      <c r="B281" s="37"/>
      <c r="C281" s="38"/>
      <c r="D281" s="38"/>
      <c r="E281" s="12" t="s">
        <v>8</v>
      </c>
      <c r="F281" s="3" t="s">
        <v>9</v>
      </c>
      <c r="G281" s="4">
        <v>0</v>
      </c>
      <c r="H281" s="4">
        <v>0</v>
      </c>
      <c r="I281" s="4">
        <v>0</v>
      </c>
      <c r="J281" s="36"/>
    </row>
    <row r="282" spans="1:15" ht="24.75" customHeight="1" x14ac:dyDescent="0.25">
      <c r="A282" s="36"/>
      <c r="B282" s="37"/>
      <c r="C282" s="38"/>
      <c r="D282" s="38"/>
      <c r="E282" s="12" t="s">
        <v>10</v>
      </c>
      <c r="F282" s="3" t="s">
        <v>9</v>
      </c>
      <c r="G282" s="4">
        <v>0</v>
      </c>
      <c r="H282" s="4">
        <v>0</v>
      </c>
      <c r="I282" s="4">
        <v>0</v>
      </c>
      <c r="J282" s="36"/>
    </row>
    <row r="283" spans="1:15" ht="24.75" customHeight="1" x14ac:dyDescent="0.25">
      <c r="A283" s="36"/>
      <c r="B283" s="37"/>
      <c r="C283" s="38"/>
      <c r="D283" s="38"/>
      <c r="E283" s="12" t="s">
        <v>11</v>
      </c>
      <c r="F283" s="3" t="s">
        <v>9</v>
      </c>
      <c r="G283" s="4">
        <v>60000</v>
      </c>
      <c r="H283" s="4">
        <v>60000</v>
      </c>
      <c r="I283" s="4">
        <v>60000</v>
      </c>
      <c r="J283" s="36"/>
    </row>
    <row r="284" spans="1:15" ht="15" customHeight="1" x14ac:dyDescent="0.25">
      <c r="A284" s="41" t="s">
        <v>73</v>
      </c>
      <c r="B284" s="41"/>
      <c r="C284" s="41"/>
      <c r="D284" s="41"/>
      <c r="E284" s="41"/>
      <c r="F284" s="41"/>
      <c r="G284" s="41"/>
      <c r="H284" s="41"/>
      <c r="I284" s="41"/>
      <c r="J284" s="41"/>
    </row>
    <row r="285" spans="1:15" ht="16.5" customHeight="1" x14ac:dyDescent="0.25">
      <c r="A285" s="36" t="s">
        <v>74</v>
      </c>
      <c r="B285" s="37" t="s">
        <v>184</v>
      </c>
      <c r="C285" s="38">
        <v>45292</v>
      </c>
      <c r="D285" s="38">
        <v>46387</v>
      </c>
      <c r="E285" s="12" t="s">
        <v>6</v>
      </c>
      <c r="F285" s="3" t="s">
        <v>136</v>
      </c>
      <c r="G285" s="4">
        <f>SUM(G286:G288)</f>
        <v>500000</v>
      </c>
      <c r="H285" s="4">
        <f t="shared" ref="H285" si="84">SUM(H286:H288)</f>
        <v>500000</v>
      </c>
      <c r="I285" s="4">
        <f t="shared" ref="I285" si="85">SUM(I286:I288)</f>
        <v>500000</v>
      </c>
      <c r="J285" s="36" t="s">
        <v>75</v>
      </c>
    </row>
    <row r="286" spans="1:15" ht="24.75" customHeight="1" x14ac:dyDescent="0.25">
      <c r="A286" s="36"/>
      <c r="B286" s="37"/>
      <c r="C286" s="38"/>
      <c r="D286" s="38"/>
      <c r="E286" s="12" t="s">
        <v>8</v>
      </c>
      <c r="F286" s="3" t="s">
        <v>9</v>
      </c>
      <c r="G286" s="4">
        <v>0</v>
      </c>
      <c r="H286" s="4">
        <v>0</v>
      </c>
      <c r="I286" s="4">
        <v>0</v>
      </c>
      <c r="J286" s="36"/>
    </row>
    <row r="287" spans="1:15" ht="24.75" customHeight="1" x14ac:dyDescent="0.25">
      <c r="A287" s="36"/>
      <c r="B287" s="37"/>
      <c r="C287" s="38"/>
      <c r="D287" s="38"/>
      <c r="E287" s="12" t="s">
        <v>10</v>
      </c>
      <c r="F287" s="3" t="s">
        <v>9</v>
      </c>
      <c r="G287" s="4">
        <v>0</v>
      </c>
      <c r="H287" s="4">
        <v>0</v>
      </c>
      <c r="I287" s="4">
        <v>0</v>
      </c>
      <c r="J287" s="36"/>
    </row>
    <row r="288" spans="1:15" ht="24.75" customHeight="1" x14ac:dyDescent="0.25">
      <c r="A288" s="36"/>
      <c r="B288" s="37"/>
      <c r="C288" s="38"/>
      <c r="D288" s="38"/>
      <c r="E288" s="12" t="s">
        <v>11</v>
      </c>
      <c r="F288" s="3" t="s">
        <v>9</v>
      </c>
      <c r="G288" s="4">
        <v>500000</v>
      </c>
      <c r="H288" s="4">
        <v>500000</v>
      </c>
      <c r="I288" s="4">
        <v>500000</v>
      </c>
      <c r="J288" s="36"/>
      <c r="O288" s="2"/>
    </row>
    <row r="289" spans="1:14" ht="27" customHeight="1" x14ac:dyDescent="0.25">
      <c r="A289" s="41" t="s">
        <v>77</v>
      </c>
      <c r="B289" s="41"/>
      <c r="C289" s="41"/>
      <c r="D289" s="41"/>
      <c r="E289" s="41"/>
      <c r="F289" s="41"/>
      <c r="G289" s="41"/>
      <c r="H289" s="41"/>
      <c r="I289" s="41"/>
      <c r="J289" s="41"/>
    </row>
    <row r="290" spans="1:14" ht="16.5" customHeight="1" x14ac:dyDescent="0.25">
      <c r="A290" s="36" t="s">
        <v>78</v>
      </c>
      <c r="B290" s="37" t="s">
        <v>25</v>
      </c>
      <c r="C290" s="38">
        <v>45292</v>
      </c>
      <c r="D290" s="38">
        <v>46387</v>
      </c>
      <c r="E290" s="12" t="s">
        <v>6</v>
      </c>
      <c r="F290" s="3" t="s">
        <v>79</v>
      </c>
      <c r="G290" s="4">
        <f>SUM(G291:G293)</f>
        <v>80000</v>
      </c>
      <c r="H290" s="4">
        <f t="shared" ref="H290" si="86">SUM(H291:H293)</f>
        <v>80000</v>
      </c>
      <c r="I290" s="4">
        <f t="shared" ref="I290" si="87">SUM(I291:I293)</f>
        <v>80000</v>
      </c>
      <c r="J290" s="36" t="s">
        <v>80</v>
      </c>
    </row>
    <row r="291" spans="1:14" ht="24.75" customHeight="1" x14ac:dyDescent="0.25">
      <c r="A291" s="36"/>
      <c r="B291" s="37"/>
      <c r="C291" s="38"/>
      <c r="D291" s="38"/>
      <c r="E291" s="12" t="s">
        <v>8</v>
      </c>
      <c r="F291" s="3" t="s">
        <v>9</v>
      </c>
      <c r="G291" s="4">
        <v>0</v>
      </c>
      <c r="H291" s="4">
        <v>0</v>
      </c>
      <c r="I291" s="4">
        <v>0</v>
      </c>
      <c r="J291" s="36"/>
    </row>
    <row r="292" spans="1:14" ht="24.75" customHeight="1" x14ac:dyDescent="0.25">
      <c r="A292" s="36"/>
      <c r="B292" s="37"/>
      <c r="C292" s="38"/>
      <c r="D292" s="38"/>
      <c r="E292" s="12" t="s">
        <v>10</v>
      </c>
      <c r="F292" s="3" t="s">
        <v>9</v>
      </c>
      <c r="G292" s="4">
        <v>0</v>
      </c>
      <c r="H292" s="4">
        <v>0</v>
      </c>
      <c r="I292" s="4">
        <v>0</v>
      </c>
      <c r="J292" s="36"/>
    </row>
    <row r="293" spans="1:14" ht="24.75" customHeight="1" x14ac:dyDescent="0.25">
      <c r="A293" s="36"/>
      <c r="B293" s="37"/>
      <c r="C293" s="38"/>
      <c r="D293" s="38"/>
      <c r="E293" s="12" t="s">
        <v>11</v>
      </c>
      <c r="F293" s="3" t="s">
        <v>9</v>
      </c>
      <c r="G293" s="4">
        <v>80000</v>
      </c>
      <c r="H293" s="4">
        <v>80000</v>
      </c>
      <c r="I293" s="4">
        <v>80000</v>
      </c>
      <c r="J293" s="36"/>
      <c r="K293" s="32"/>
      <c r="L293" s="31"/>
      <c r="M293" s="31"/>
    </row>
    <row r="294" spans="1:14" ht="39" customHeight="1" x14ac:dyDescent="0.25">
      <c r="A294" s="36" t="s">
        <v>81</v>
      </c>
      <c r="B294" s="37" t="s">
        <v>25</v>
      </c>
      <c r="C294" s="38">
        <v>45292</v>
      </c>
      <c r="D294" s="38">
        <v>46387</v>
      </c>
      <c r="E294" s="12" t="s">
        <v>6</v>
      </c>
      <c r="F294" s="3" t="s">
        <v>82</v>
      </c>
      <c r="G294" s="4">
        <f>SUM(G295:G297)</f>
        <v>50000</v>
      </c>
      <c r="H294" s="4">
        <f t="shared" ref="H294" si="88">SUM(H295:H297)</f>
        <v>50000</v>
      </c>
      <c r="I294" s="4">
        <f t="shared" ref="I294" si="89">SUM(I295:I297)</f>
        <v>50000</v>
      </c>
      <c r="J294" s="36" t="s">
        <v>83</v>
      </c>
    </row>
    <row r="295" spans="1:14" ht="39" customHeight="1" x14ac:dyDescent="0.25">
      <c r="A295" s="36"/>
      <c r="B295" s="37"/>
      <c r="C295" s="38"/>
      <c r="D295" s="38"/>
      <c r="E295" s="12" t="s">
        <v>8</v>
      </c>
      <c r="F295" s="3" t="s">
        <v>9</v>
      </c>
      <c r="G295" s="4">
        <v>0</v>
      </c>
      <c r="H295" s="4">
        <v>0</v>
      </c>
      <c r="I295" s="4">
        <v>0</v>
      </c>
      <c r="J295" s="36"/>
    </row>
    <row r="296" spans="1:14" ht="39" customHeight="1" x14ac:dyDescent="0.25">
      <c r="A296" s="36"/>
      <c r="B296" s="37"/>
      <c r="C296" s="38"/>
      <c r="D296" s="38"/>
      <c r="E296" s="12" t="s">
        <v>10</v>
      </c>
      <c r="F296" s="3" t="s">
        <v>9</v>
      </c>
      <c r="G296" s="4">
        <v>0</v>
      </c>
      <c r="H296" s="4">
        <v>0</v>
      </c>
      <c r="I296" s="4">
        <v>0</v>
      </c>
      <c r="J296" s="36"/>
    </row>
    <row r="297" spans="1:14" ht="39" customHeight="1" x14ac:dyDescent="0.25">
      <c r="A297" s="36"/>
      <c r="B297" s="37"/>
      <c r="C297" s="38"/>
      <c r="D297" s="38"/>
      <c r="E297" s="12" t="s">
        <v>11</v>
      </c>
      <c r="F297" s="3" t="s">
        <v>9</v>
      </c>
      <c r="G297" s="4">
        <v>50000</v>
      </c>
      <c r="H297" s="4">
        <v>50000</v>
      </c>
      <c r="I297" s="4">
        <v>50000</v>
      </c>
      <c r="J297" s="36"/>
      <c r="K297" s="30"/>
    </row>
    <row r="298" spans="1:14" ht="21.75" customHeight="1" x14ac:dyDescent="0.25">
      <c r="A298" s="36" t="s">
        <v>84</v>
      </c>
      <c r="B298" s="37" t="s">
        <v>25</v>
      </c>
      <c r="C298" s="38">
        <v>45292</v>
      </c>
      <c r="D298" s="38">
        <v>46387</v>
      </c>
      <c r="E298" s="12" t="s">
        <v>6</v>
      </c>
      <c r="F298" s="3" t="s">
        <v>85</v>
      </c>
      <c r="G298" s="4">
        <f>SUM(G299:G301)</f>
        <v>60000</v>
      </c>
      <c r="H298" s="4">
        <f t="shared" ref="H298" si="90">SUM(H299:H301)</f>
        <v>60000</v>
      </c>
      <c r="I298" s="4">
        <f t="shared" ref="I298" si="91">SUM(I299:I301)</f>
        <v>60000</v>
      </c>
      <c r="J298" s="36" t="s">
        <v>86</v>
      </c>
    </row>
    <row r="299" spans="1:14" ht="29.25" customHeight="1" x14ac:dyDescent="0.25">
      <c r="A299" s="36"/>
      <c r="B299" s="37"/>
      <c r="C299" s="38"/>
      <c r="D299" s="38"/>
      <c r="E299" s="12" t="s">
        <v>8</v>
      </c>
      <c r="F299" s="3" t="s">
        <v>9</v>
      </c>
      <c r="G299" s="4">
        <v>0</v>
      </c>
      <c r="H299" s="4">
        <v>0</v>
      </c>
      <c r="I299" s="4">
        <v>0</v>
      </c>
      <c r="J299" s="36"/>
    </row>
    <row r="300" spans="1:14" ht="29.25" customHeight="1" x14ac:dyDescent="0.25">
      <c r="A300" s="36"/>
      <c r="B300" s="37"/>
      <c r="C300" s="38"/>
      <c r="D300" s="38"/>
      <c r="E300" s="12" t="s">
        <v>10</v>
      </c>
      <c r="F300" s="3" t="s">
        <v>9</v>
      </c>
      <c r="G300" s="4">
        <v>0</v>
      </c>
      <c r="H300" s="4">
        <v>0</v>
      </c>
      <c r="I300" s="4">
        <v>0</v>
      </c>
      <c r="J300" s="36"/>
    </row>
    <row r="301" spans="1:14" ht="23.25" customHeight="1" x14ac:dyDescent="0.25">
      <c r="A301" s="36"/>
      <c r="B301" s="37"/>
      <c r="C301" s="38"/>
      <c r="D301" s="38"/>
      <c r="E301" s="12" t="s">
        <v>11</v>
      </c>
      <c r="F301" s="3" t="s">
        <v>9</v>
      </c>
      <c r="G301" s="4">
        <v>60000</v>
      </c>
      <c r="H301" s="4">
        <v>60000</v>
      </c>
      <c r="I301" s="4">
        <v>60000</v>
      </c>
      <c r="J301" s="36"/>
    </row>
    <row r="302" spans="1:14" ht="14.25" customHeight="1" x14ac:dyDescent="0.25">
      <c r="A302" s="42" t="s">
        <v>87</v>
      </c>
      <c r="B302" s="41" t="s">
        <v>9</v>
      </c>
      <c r="C302" s="43" t="s">
        <v>9</v>
      </c>
      <c r="D302" s="43" t="s">
        <v>9</v>
      </c>
      <c r="E302" s="14" t="s">
        <v>6</v>
      </c>
      <c r="F302" s="15" t="s">
        <v>9</v>
      </c>
      <c r="G302" s="21">
        <f>SUM(G303:G306)</f>
        <v>1498962877.4299998</v>
      </c>
      <c r="H302" s="21">
        <f t="shared" ref="H302:I302" si="92">SUM(H303:H306)</f>
        <v>1435371970.2899997</v>
      </c>
      <c r="I302" s="21">
        <f t="shared" si="92"/>
        <v>1490229018.3000002</v>
      </c>
      <c r="J302" s="41" t="s">
        <v>9</v>
      </c>
    </row>
    <row r="303" spans="1:14" ht="24" customHeight="1" x14ac:dyDescent="0.25">
      <c r="A303" s="42"/>
      <c r="B303" s="41"/>
      <c r="C303" s="43"/>
      <c r="D303" s="43"/>
      <c r="E303" s="14" t="s">
        <v>8</v>
      </c>
      <c r="F303" s="15" t="s">
        <v>9</v>
      </c>
      <c r="G303" s="21">
        <f>G23+G28+G34+G39+G44+G49+G53+G57+G65+G73+G93+G101+G105+G110+G114+G118+G122+G126+G130+G134+G138+G142+G146+G150+G154+G158+G162+G166+G178+G182+G186+G190+G194+G198+G202+G206+G210+G214+G218+G222+G226+G230+G234+G238+G243+G247+G251+G255+G259+G263+G267+G272+G277+G281+G286+G291+G295+G299+G77+G174+G170+G69+G61+G97+G89+G85+G81</f>
        <v>62534001.909999996</v>
      </c>
      <c r="H303" s="21">
        <f t="shared" ref="H303:I303" si="93">H23+H28+H34+H39+H44+H49+H53+H57+H65+H73+H93+H101+H105+H110+H114+H118+H122+H126+H130+H134+H138+H142+H146+H150+H154+H158+H162+H166+H178+H182+H186+H190+H194+H198+H202+H206+H210+H214+H218+H222+H226+H230+H234+H238+H243+H247+H251+H255+H259+H263+H267+H272+H277+H281+H286+H291+H295+H299+H77+H174+H170+H69+H61+H97+H89+H85+H81</f>
        <v>50012654.840000004</v>
      </c>
      <c r="I303" s="21">
        <f t="shared" si="93"/>
        <v>48417547.920000002</v>
      </c>
      <c r="J303" s="41"/>
      <c r="K303" s="22"/>
      <c r="L303" s="22"/>
      <c r="M303" s="22"/>
      <c r="N303" s="22"/>
    </row>
    <row r="304" spans="1:14" ht="24" customHeight="1" x14ac:dyDescent="0.25">
      <c r="A304" s="42"/>
      <c r="B304" s="41"/>
      <c r="C304" s="43"/>
      <c r="D304" s="43"/>
      <c r="E304" s="14" t="s">
        <v>10</v>
      </c>
      <c r="F304" s="15" t="s">
        <v>9</v>
      </c>
      <c r="G304" s="21">
        <f t="shared" ref="G304:I305" si="94">G24+G29+G35+G40+G45+G50+G54+G58+G66+G74+G94+G102+G106+G111+G115+G119+G123+G127+G131+G135+G139+G143+G147+G151+G155+G159+G163+G167+G179+G183+G187+G191+G195+G199+G203+G207+G211+G215+G219+G223+G227+G231+G235+G239+G244+G248+G252+G256+G260+G264+G268+G273+G278+G282+G287+G292+G296+G300+G78+G175+G171+G70+G62+G98+G90+G86+G82</f>
        <v>1046378928.5899999</v>
      </c>
      <c r="H304" s="21">
        <f t="shared" si="94"/>
        <v>1013171883.2899997</v>
      </c>
      <c r="I304" s="21">
        <f t="shared" si="94"/>
        <v>1058490792.2300001</v>
      </c>
      <c r="J304" s="41"/>
      <c r="K304" s="22"/>
      <c r="L304" s="22"/>
      <c r="M304" s="22"/>
      <c r="N304" s="22"/>
    </row>
    <row r="305" spans="1:14" ht="24" customHeight="1" x14ac:dyDescent="0.25">
      <c r="A305" s="42"/>
      <c r="B305" s="41"/>
      <c r="C305" s="43"/>
      <c r="D305" s="43"/>
      <c r="E305" s="14" t="s">
        <v>11</v>
      </c>
      <c r="F305" s="15" t="s">
        <v>9</v>
      </c>
      <c r="G305" s="21">
        <f t="shared" si="94"/>
        <v>389773166.38999999</v>
      </c>
      <c r="H305" s="21">
        <f t="shared" si="94"/>
        <v>372187432.15999997</v>
      </c>
      <c r="I305" s="21">
        <f t="shared" si="94"/>
        <v>383320678.14999998</v>
      </c>
      <c r="J305" s="41"/>
      <c r="K305" s="22"/>
      <c r="L305" s="22"/>
      <c r="M305" s="22"/>
      <c r="N305" s="22"/>
    </row>
    <row r="306" spans="1:14" ht="42.75" customHeight="1" x14ac:dyDescent="0.25">
      <c r="A306" s="42"/>
      <c r="B306" s="41"/>
      <c r="C306" s="43"/>
      <c r="D306" s="43"/>
      <c r="E306" s="14" t="s">
        <v>142</v>
      </c>
      <c r="F306" s="15" t="s">
        <v>9</v>
      </c>
      <c r="G306" s="21">
        <f>G26+G31</f>
        <v>276780.53999999998</v>
      </c>
      <c r="H306" s="21">
        <f t="shared" ref="H306:I306" si="95">H26+H31</f>
        <v>0</v>
      </c>
      <c r="I306" s="21">
        <f t="shared" si="95"/>
        <v>0</v>
      </c>
      <c r="J306" s="41"/>
      <c r="K306" s="31"/>
      <c r="L306" s="31"/>
      <c r="M306" s="31"/>
      <c r="N306" s="31"/>
    </row>
    <row r="307" spans="1:14" s="1" customFormat="1" ht="14.2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31"/>
      <c r="L307" s="31"/>
      <c r="M307" s="31"/>
      <c r="N307" s="31"/>
    </row>
    <row r="308" spans="1:14" s="1" customFormat="1" ht="20.25" customHeight="1" x14ac:dyDescent="0.25">
      <c r="A308" s="17" t="s">
        <v>137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31"/>
      <c r="L308" s="31"/>
      <c r="M308" s="31"/>
      <c r="N308" s="31"/>
    </row>
    <row r="309" spans="1:14" s="1" customFormat="1" ht="12.75" customHeight="1" x14ac:dyDescent="0.25">
      <c r="A309" s="17" t="s">
        <v>100</v>
      </c>
      <c r="B309" s="17"/>
      <c r="C309" s="17"/>
      <c r="D309" s="17"/>
      <c r="E309" s="17"/>
      <c r="F309" s="17"/>
      <c r="G309" s="17"/>
      <c r="H309" s="17"/>
      <c r="I309" s="17"/>
      <c r="J309" s="17" t="s">
        <v>138</v>
      </c>
      <c r="K309" s="31"/>
      <c r="L309" s="31"/>
      <c r="M309" s="31"/>
      <c r="N309" s="31"/>
    </row>
    <row r="310" spans="1:14" s="1" customFormat="1" ht="30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31"/>
      <c r="L310" s="31"/>
      <c r="M310" s="31"/>
      <c r="N310" s="31"/>
    </row>
    <row r="311" spans="1:14" x14ac:dyDescent="0.25">
      <c r="F311" s="18"/>
      <c r="G311" s="18"/>
      <c r="H311" s="18"/>
      <c r="I311" s="18"/>
      <c r="L311" s="22"/>
      <c r="M311" s="22"/>
      <c r="N311" s="22"/>
    </row>
    <row r="312" spans="1:14" x14ac:dyDescent="0.25">
      <c r="F312" s="18"/>
      <c r="G312" s="18"/>
      <c r="H312" s="18"/>
      <c r="I312" s="18"/>
      <c r="L312" s="22"/>
      <c r="M312" s="22"/>
      <c r="N312" s="22"/>
    </row>
    <row r="313" spans="1:14" x14ac:dyDescent="0.25">
      <c r="F313" s="18"/>
      <c r="G313" s="18"/>
      <c r="H313" s="18"/>
      <c r="I313" s="18"/>
      <c r="L313" s="22"/>
      <c r="M313" s="22"/>
      <c r="N313" s="22"/>
    </row>
    <row r="314" spans="1:14" x14ac:dyDescent="0.25">
      <c r="F314" s="18"/>
      <c r="G314" s="18"/>
      <c r="H314" s="18"/>
      <c r="I314" s="18"/>
      <c r="L314" s="22"/>
      <c r="M314" s="22"/>
      <c r="N314" s="22"/>
    </row>
    <row r="315" spans="1:14" x14ac:dyDescent="0.25">
      <c r="L315" s="22"/>
      <c r="M315" s="22"/>
      <c r="N315" s="22"/>
    </row>
  </sheetData>
  <mergeCells count="360">
    <mergeCell ref="A60:A63"/>
    <mergeCell ref="B60:B63"/>
    <mergeCell ref="C60:C63"/>
    <mergeCell ref="D60:D63"/>
    <mergeCell ref="J60:J63"/>
    <mergeCell ref="A68:A71"/>
    <mergeCell ref="B68:B71"/>
    <mergeCell ref="C68:C71"/>
    <mergeCell ref="D68:D71"/>
    <mergeCell ref="J68:J71"/>
    <mergeCell ref="A169:A172"/>
    <mergeCell ref="B169:B172"/>
    <mergeCell ref="C169:C172"/>
    <mergeCell ref="D169:D172"/>
    <mergeCell ref="J169:J172"/>
    <mergeCell ref="A173:A176"/>
    <mergeCell ref="B173:B176"/>
    <mergeCell ref="C173:C176"/>
    <mergeCell ref="D173:D176"/>
    <mergeCell ref="J173:J176"/>
    <mergeCell ref="C157:C160"/>
    <mergeCell ref="D157:D160"/>
    <mergeCell ref="J258:J261"/>
    <mergeCell ref="A161:A164"/>
    <mergeCell ref="B161:B164"/>
    <mergeCell ref="C161:C164"/>
    <mergeCell ref="D161:D164"/>
    <mergeCell ref="J161:J164"/>
    <mergeCell ref="A250:A253"/>
    <mergeCell ref="B250:B253"/>
    <mergeCell ref="J217:J220"/>
    <mergeCell ref="C177:C180"/>
    <mergeCell ref="D177:D180"/>
    <mergeCell ref="J177:J180"/>
    <mergeCell ref="A177:A180"/>
    <mergeCell ref="C250:C253"/>
    <mergeCell ref="D250:D253"/>
    <mergeCell ref="J250:J253"/>
    <mergeCell ref="A209:A212"/>
    <mergeCell ref="B209:B212"/>
    <mergeCell ref="C209:C212"/>
    <mergeCell ref="B177:B180"/>
    <mergeCell ref="J201:J204"/>
    <mergeCell ref="B197:B200"/>
    <mergeCell ref="C197:C200"/>
    <mergeCell ref="A181:A184"/>
    <mergeCell ref="A64:A67"/>
    <mergeCell ref="B64:B67"/>
    <mergeCell ref="C64:C67"/>
    <mergeCell ref="D64:D67"/>
    <mergeCell ref="J64:J67"/>
    <mergeCell ref="A141:A144"/>
    <mergeCell ref="B141:B144"/>
    <mergeCell ref="C141:C144"/>
    <mergeCell ref="D141:D144"/>
    <mergeCell ref="J141:J144"/>
    <mergeCell ref="J113:J116"/>
    <mergeCell ref="A109:A112"/>
    <mergeCell ref="B109:B112"/>
    <mergeCell ref="C109:C112"/>
    <mergeCell ref="A108:J108"/>
    <mergeCell ref="A121:A124"/>
    <mergeCell ref="B137:B140"/>
    <mergeCell ref="C137:C140"/>
    <mergeCell ref="D137:D140"/>
    <mergeCell ref="D109:D112"/>
    <mergeCell ref="J109:J112"/>
    <mergeCell ref="A113:A116"/>
    <mergeCell ref="B113:B116"/>
    <mergeCell ref="C113:C116"/>
    <mergeCell ref="A72:A75"/>
    <mergeCell ref="B72:B75"/>
    <mergeCell ref="C72:C75"/>
    <mergeCell ref="D72:D75"/>
    <mergeCell ref="J72:J75"/>
    <mergeCell ref="J157:J160"/>
    <mergeCell ref="A165:A168"/>
    <mergeCell ref="B165:B168"/>
    <mergeCell ref="C165:C168"/>
    <mergeCell ref="D165:D168"/>
    <mergeCell ref="J165:J168"/>
    <mergeCell ref="A149:A152"/>
    <mergeCell ref="B149:B152"/>
    <mergeCell ref="C149:C152"/>
    <mergeCell ref="D149:D152"/>
    <mergeCell ref="J149:J152"/>
    <mergeCell ref="A145:A148"/>
    <mergeCell ref="B145:B148"/>
    <mergeCell ref="C145:C148"/>
    <mergeCell ref="D113:D116"/>
    <mergeCell ref="C117:C120"/>
    <mergeCell ref="A153:A156"/>
    <mergeCell ref="B153:B156"/>
    <mergeCell ref="C153:C156"/>
    <mergeCell ref="D52:D55"/>
    <mergeCell ref="J52:J55"/>
    <mergeCell ref="A16:J16"/>
    <mergeCell ref="A17:J17"/>
    <mergeCell ref="A32:J32"/>
    <mergeCell ref="A33:A36"/>
    <mergeCell ref="B33:B36"/>
    <mergeCell ref="C33:C36"/>
    <mergeCell ref="D33:D36"/>
    <mergeCell ref="J33:J36"/>
    <mergeCell ref="A37:J37"/>
    <mergeCell ref="G18:I18"/>
    <mergeCell ref="A18:A19"/>
    <mergeCell ref="B18:B19"/>
    <mergeCell ref="C18:D18"/>
    <mergeCell ref="J18:J19"/>
    <mergeCell ref="A52:A55"/>
    <mergeCell ref="A92:A95"/>
    <mergeCell ref="B92:B95"/>
    <mergeCell ref="C92:C95"/>
    <mergeCell ref="D92:D95"/>
    <mergeCell ref="J92:J95"/>
    <mergeCell ref="J38:J41"/>
    <mergeCell ref="A47:J47"/>
    <mergeCell ref="A48:A51"/>
    <mergeCell ref="C48:C51"/>
    <mergeCell ref="D48:D51"/>
    <mergeCell ref="J48:J51"/>
    <mergeCell ref="A42:J42"/>
    <mergeCell ref="A43:A46"/>
    <mergeCell ref="B43:B46"/>
    <mergeCell ref="C43:C46"/>
    <mergeCell ref="D43:D46"/>
    <mergeCell ref="J43:J46"/>
    <mergeCell ref="B38:B41"/>
    <mergeCell ref="C38:C41"/>
    <mergeCell ref="D38:D41"/>
    <mergeCell ref="A38:A41"/>
    <mergeCell ref="B48:B51"/>
    <mergeCell ref="B52:B55"/>
    <mergeCell ref="C52:C55"/>
    <mergeCell ref="C229:C232"/>
    <mergeCell ref="A100:A103"/>
    <mergeCell ref="B100:B103"/>
    <mergeCell ref="C100:C103"/>
    <mergeCell ref="D100:D103"/>
    <mergeCell ref="J100:J103"/>
    <mergeCell ref="A104:A107"/>
    <mergeCell ref="B104:B107"/>
    <mergeCell ref="C104:C107"/>
    <mergeCell ref="D104:D107"/>
    <mergeCell ref="J104:J107"/>
    <mergeCell ref="D117:D120"/>
    <mergeCell ref="J117:J120"/>
    <mergeCell ref="A117:A120"/>
    <mergeCell ref="B117:B120"/>
    <mergeCell ref="D153:D156"/>
    <mergeCell ref="J153:J156"/>
    <mergeCell ref="B181:B184"/>
    <mergeCell ref="C181:C184"/>
    <mergeCell ref="D181:D184"/>
    <mergeCell ref="J181:J184"/>
    <mergeCell ref="A197:A200"/>
    <mergeCell ref="A157:A160"/>
    <mergeCell ref="B157:B160"/>
    <mergeCell ref="D258:D261"/>
    <mergeCell ref="A241:J241"/>
    <mergeCell ref="A221:A224"/>
    <mergeCell ref="B221:B224"/>
    <mergeCell ref="C221:C224"/>
    <mergeCell ref="D221:D224"/>
    <mergeCell ref="J221:J224"/>
    <mergeCell ref="A225:A228"/>
    <mergeCell ref="B225:B228"/>
    <mergeCell ref="C225:C228"/>
    <mergeCell ref="D225:D228"/>
    <mergeCell ref="J225:J228"/>
    <mergeCell ref="J233:J236"/>
    <mergeCell ref="A233:A236"/>
    <mergeCell ref="B233:B236"/>
    <mergeCell ref="C233:C236"/>
    <mergeCell ref="D233:D236"/>
    <mergeCell ref="A237:A240"/>
    <mergeCell ref="B237:B240"/>
    <mergeCell ref="C237:C240"/>
    <mergeCell ref="D237:D240"/>
    <mergeCell ref="J237:J240"/>
    <mergeCell ref="A229:A232"/>
    <mergeCell ref="B229:B232"/>
    <mergeCell ref="A266:A269"/>
    <mergeCell ref="B266:B269"/>
    <mergeCell ref="C266:C269"/>
    <mergeCell ref="D266:D269"/>
    <mergeCell ref="J266:J269"/>
    <mergeCell ref="A270:J270"/>
    <mergeCell ref="A242:A245"/>
    <mergeCell ref="B242:B245"/>
    <mergeCell ref="C242:C245"/>
    <mergeCell ref="D242:D245"/>
    <mergeCell ref="J242:J245"/>
    <mergeCell ref="A262:A265"/>
    <mergeCell ref="B262:B265"/>
    <mergeCell ref="C262:C265"/>
    <mergeCell ref="D262:D265"/>
    <mergeCell ref="J262:J265"/>
    <mergeCell ref="A254:A257"/>
    <mergeCell ref="B254:B257"/>
    <mergeCell ref="C254:C257"/>
    <mergeCell ref="D254:D257"/>
    <mergeCell ref="J254:J257"/>
    <mergeCell ref="A258:A261"/>
    <mergeCell ref="B258:B261"/>
    <mergeCell ref="C258:C261"/>
    <mergeCell ref="A289:J289"/>
    <mergeCell ref="A290:A293"/>
    <mergeCell ref="B290:B293"/>
    <mergeCell ref="C290:C293"/>
    <mergeCell ref="A271:A274"/>
    <mergeCell ref="B271:B274"/>
    <mergeCell ref="C271:C274"/>
    <mergeCell ref="D271:D274"/>
    <mergeCell ref="J271:J274"/>
    <mergeCell ref="A275:J275"/>
    <mergeCell ref="J285:J288"/>
    <mergeCell ref="A276:A279"/>
    <mergeCell ref="B276:B279"/>
    <mergeCell ref="C276:C279"/>
    <mergeCell ref="D276:D279"/>
    <mergeCell ref="J276:J279"/>
    <mergeCell ref="A280:A283"/>
    <mergeCell ref="B280:B283"/>
    <mergeCell ref="C280:C283"/>
    <mergeCell ref="D280:D283"/>
    <mergeCell ref="J280:J283"/>
    <mergeCell ref="B121:B124"/>
    <mergeCell ref="C121:C124"/>
    <mergeCell ref="J302:J306"/>
    <mergeCell ref="A302:A306"/>
    <mergeCell ref="B302:B306"/>
    <mergeCell ref="C302:C306"/>
    <mergeCell ref="D302:D306"/>
    <mergeCell ref="A294:A297"/>
    <mergeCell ref="B294:B297"/>
    <mergeCell ref="C294:C297"/>
    <mergeCell ref="D294:D297"/>
    <mergeCell ref="J294:J297"/>
    <mergeCell ref="A298:A301"/>
    <mergeCell ref="B298:B301"/>
    <mergeCell ref="C298:C301"/>
    <mergeCell ref="D298:D301"/>
    <mergeCell ref="J298:J301"/>
    <mergeCell ref="D290:D293"/>
    <mergeCell ref="J290:J293"/>
    <mergeCell ref="A284:J284"/>
    <mergeCell ref="A285:A288"/>
    <mergeCell ref="B285:B288"/>
    <mergeCell ref="C285:C288"/>
    <mergeCell ref="D285:D288"/>
    <mergeCell ref="J137:J140"/>
    <mergeCell ref="A125:A128"/>
    <mergeCell ref="B125:B128"/>
    <mergeCell ref="C125:C128"/>
    <mergeCell ref="D125:D128"/>
    <mergeCell ref="J125:J128"/>
    <mergeCell ref="A129:A132"/>
    <mergeCell ref="B129:B132"/>
    <mergeCell ref="C129:C132"/>
    <mergeCell ref="D129:D132"/>
    <mergeCell ref="J129:J132"/>
    <mergeCell ref="D209:D212"/>
    <mergeCell ref="J209:J212"/>
    <mergeCell ref="A213:A216"/>
    <mergeCell ref="B213:B216"/>
    <mergeCell ref="C213:C216"/>
    <mergeCell ref="D213:D216"/>
    <mergeCell ref="J213:J216"/>
    <mergeCell ref="A217:A220"/>
    <mergeCell ref="B217:B220"/>
    <mergeCell ref="C217:C220"/>
    <mergeCell ref="D217:D220"/>
    <mergeCell ref="A201:A204"/>
    <mergeCell ref="B201:B204"/>
    <mergeCell ref="C201:C204"/>
    <mergeCell ref="A205:A208"/>
    <mergeCell ref="B205:B208"/>
    <mergeCell ref="C205:C208"/>
    <mergeCell ref="D205:D208"/>
    <mergeCell ref="J205:J208"/>
    <mergeCell ref="D201:D204"/>
    <mergeCell ref="B22:B26"/>
    <mergeCell ref="C22:C26"/>
    <mergeCell ref="D22:D26"/>
    <mergeCell ref="J22:J26"/>
    <mergeCell ref="A27:A31"/>
    <mergeCell ref="B27:B31"/>
    <mergeCell ref="C27:C31"/>
    <mergeCell ref="D27:D31"/>
    <mergeCell ref="J27:J31"/>
    <mergeCell ref="E18:E19"/>
    <mergeCell ref="F18:F19"/>
    <mergeCell ref="A193:A196"/>
    <mergeCell ref="B193:B196"/>
    <mergeCell ref="C193:C196"/>
    <mergeCell ref="D193:D196"/>
    <mergeCell ref="J193:J196"/>
    <mergeCell ref="A185:A188"/>
    <mergeCell ref="B185:B188"/>
    <mergeCell ref="C185:C188"/>
    <mergeCell ref="D185:D188"/>
    <mergeCell ref="J185:J188"/>
    <mergeCell ref="A56:A59"/>
    <mergeCell ref="B56:B59"/>
    <mergeCell ref="C56:C59"/>
    <mergeCell ref="D56:D59"/>
    <mergeCell ref="J56:J59"/>
    <mergeCell ref="A189:A192"/>
    <mergeCell ref="B189:B192"/>
    <mergeCell ref="C189:C192"/>
    <mergeCell ref="D189:D192"/>
    <mergeCell ref="J189:J192"/>
    <mergeCell ref="A21:J21"/>
    <mergeCell ref="A22:A26"/>
    <mergeCell ref="A76:A79"/>
    <mergeCell ref="B76:B79"/>
    <mergeCell ref="C76:C79"/>
    <mergeCell ref="D76:D79"/>
    <mergeCell ref="J76:J79"/>
    <mergeCell ref="A246:A249"/>
    <mergeCell ref="B246:B249"/>
    <mergeCell ref="C246:C249"/>
    <mergeCell ref="D246:D249"/>
    <mergeCell ref="J246:J249"/>
    <mergeCell ref="D121:D124"/>
    <mergeCell ref="J121:J124"/>
    <mergeCell ref="A133:A136"/>
    <mergeCell ref="B133:B136"/>
    <mergeCell ref="C133:C136"/>
    <mergeCell ref="D133:D136"/>
    <mergeCell ref="J133:J136"/>
    <mergeCell ref="A137:A140"/>
    <mergeCell ref="D145:D148"/>
    <mergeCell ref="J145:J148"/>
    <mergeCell ref="D229:D232"/>
    <mergeCell ref="J229:J232"/>
    <mergeCell ref="D197:D200"/>
    <mergeCell ref="J197:J200"/>
    <mergeCell ref="A80:A83"/>
    <mergeCell ref="B80:B83"/>
    <mergeCell ref="C80:C83"/>
    <mergeCell ref="D80:D83"/>
    <mergeCell ref="J80:J83"/>
    <mergeCell ref="A84:A87"/>
    <mergeCell ref="B84:B87"/>
    <mergeCell ref="C84:C87"/>
    <mergeCell ref="D84:D87"/>
    <mergeCell ref="J84:J87"/>
    <mergeCell ref="A88:A91"/>
    <mergeCell ref="B88:B91"/>
    <mergeCell ref="C88:C91"/>
    <mergeCell ref="D88:D91"/>
    <mergeCell ref="J88:J91"/>
    <mergeCell ref="A96:A99"/>
    <mergeCell ref="B96:B99"/>
    <mergeCell ref="C96:C99"/>
    <mergeCell ref="D96:D99"/>
    <mergeCell ref="J96:J99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rowBreaks count="12" manualBreakCount="12">
    <brk id="31" max="9" man="1"/>
    <brk id="55" max="9" man="1"/>
    <brk id="107" max="9" man="1"/>
    <brk id="120" max="9" man="1"/>
    <brk id="148" max="9" man="1"/>
    <brk id="172" max="9" man="1"/>
    <brk id="188" max="9" man="1"/>
    <brk id="204" max="9" man="1"/>
    <brk id="224" max="9" man="1"/>
    <brk id="240" max="9" man="1"/>
    <brk id="269" max="9" man="1"/>
    <brk id="28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26.04.2024</vt:lpstr>
      <vt:lpstr>'26.04.2024'!Область_печати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2024-05-03T13:29:17Z</dcterms:modified>
</cp:coreProperties>
</file>