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7.07.2024" sheetId="1" r:id="rId1"/>
  </sheets>
  <definedNames>
    <definedName name="_xlnm.Print_Area" localSheetId="0">'17.07.2024'!$A$1:$J$385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2" i="1" l="1"/>
  <c r="G184" i="1"/>
  <c r="G364" i="1"/>
  <c r="G299" i="1"/>
  <c r="G291" i="1"/>
  <c r="G295" i="1"/>
  <c r="G167" i="1"/>
  <c r="G163" i="1"/>
  <c r="G321" i="1" l="1"/>
  <c r="G317" i="1"/>
  <c r="G228" i="1" l="1"/>
  <c r="G204" i="1"/>
  <c r="G212" i="1"/>
  <c r="G200" i="1"/>
  <c r="G196" i="1"/>
  <c r="G188" i="1"/>
  <c r="G180" i="1"/>
  <c r="G176" i="1"/>
  <c r="G172" i="1"/>
  <c r="G160" i="1"/>
  <c r="G325" i="1" l="1"/>
  <c r="G51" i="1" l="1"/>
  <c r="I380" i="1" l="1"/>
  <c r="H379" i="1"/>
  <c r="I379" i="1"/>
  <c r="G379" i="1"/>
  <c r="G350" i="1"/>
  <c r="I334" i="1" l="1"/>
  <c r="H334" i="1"/>
  <c r="G334" i="1"/>
  <c r="I281" i="1" l="1"/>
  <c r="H281" i="1"/>
  <c r="G281" i="1"/>
  <c r="I277" i="1"/>
  <c r="H277" i="1"/>
  <c r="G277" i="1"/>
  <c r="I273" i="1"/>
  <c r="H273" i="1"/>
  <c r="G273" i="1"/>
  <c r="G233" i="1"/>
  <c r="I233" i="1"/>
  <c r="H233" i="1"/>
  <c r="G224" i="1"/>
  <c r="G220" i="1"/>
  <c r="I205" i="1"/>
  <c r="H205" i="1"/>
  <c r="G205" i="1"/>
  <c r="I193" i="1"/>
  <c r="H193" i="1"/>
  <c r="G193" i="1"/>
  <c r="I144" i="1"/>
  <c r="H144" i="1"/>
  <c r="G144" i="1"/>
  <c r="I140" i="1"/>
  <c r="H140" i="1"/>
  <c r="G140" i="1"/>
  <c r="I136" i="1"/>
  <c r="H136" i="1"/>
  <c r="G136" i="1"/>
  <c r="I104" i="1"/>
  <c r="H104" i="1"/>
  <c r="G104" i="1"/>
  <c r="G103" i="1"/>
  <c r="G100" i="1" s="1"/>
  <c r="I100" i="1"/>
  <c r="H100" i="1"/>
  <c r="G99" i="1"/>
  <c r="G96" i="1" s="1"/>
  <c r="I96" i="1"/>
  <c r="H96" i="1"/>
  <c r="G92" i="1"/>
  <c r="I92" i="1"/>
  <c r="H92" i="1"/>
  <c r="H88" i="1"/>
  <c r="G88" i="1"/>
  <c r="G87" i="1"/>
  <c r="G84" i="1"/>
  <c r="I84" i="1"/>
  <c r="H84" i="1"/>
  <c r="G83" i="1"/>
  <c r="G80" i="1" s="1"/>
  <c r="I80" i="1"/>
  <c r="H80" i="1"/>
  <c r="G79" i="1"/>
  <c r="I72" i="1"/>
  <c r="H72" i="1"/>
  <c r="G72" i="1"/>
  <c r="G68" i="1"/>
  <c r="I68" i="1"/>
  <c r="H68" i="1"/>
  <c r="G63" i="1"/>
  <c r="G59" i="1"/>
  <c r="G268" i="1" l="1"/>
  <c r="G264" i="1"/>
  <c r="G329" i="1" l="1"/>
  <c r="G333" i="1"/>
  <c r="G115" i="1"/>
  <c r="G382" i="1" l="1"/>
  <c r="I132" i="1"/>
  <c r="H132" i="1"/>
  <c r="G132" i="1"/>
  <c r="I124" i="1"/>
  <c r="H124" i="1"/>
  <c r="G124" i="1"/>
  <c r="I120" i="1"/>
  <c r="H120" i="1"/>
  <c r="G120" i="1"/>
  <c r="I116" i="1"/>
  <c r="H116" i="1"/>
  <c r="G116" i="1"/>
  <c r="G54" i="1" l="1"/>
  <c r="G380" i="1" s="1"/>
  <c r="I76" i="1" l="1"/>
  <c r="H76" i="1"/>
  <c r="G76" i="1"/>
  <c r="I60" i="1"/>
  <c r="H60" i="1"/>
  <c r="G60" i="1"/>
  <c r="I229" i="1" l="1"/>
  <c r="H229" i="1"/>
  <c r="G229" i="1"/>
  <c r="I225" i="1" l="1"/>
  <c r="H225" i="1"/>
  <c r="G225" i="1"/>
  <c r="G288" i="1" l="1"/>
  <c r="G381" i="1" s="1"/>
  <c r="G161" i="1"/>
  <c r="H305" i="1" l="1"/>
  <c r="G305" i="1"/>
  <c r="H382" i="1" l="1"/>
  <c r="I382" i="1"/>
  <c r="I112" i="1"/>
  <c r="H112" i="1"/>
  <c r="G112" i="1"/>
  <c r="I59" i="1" l="1"/>
  <c r="H59" i="1"/>
  <c r="I51" i="1"/>
  <c r="I381" i="1" s="1"/>
  <c r="H51" i="1"/>
  <c r="I269" i="1" l="1"/>
  <c r="H269" i="1"/>
  <c r="G269" i="1"/>
  <c r="I305" i="1" l="1"/>
  <c r="G213" i="1"/>
  <c r="G237" i="1"/>
  <c r="G309" i="1"/>
  <c r="I318" i="1" l="1"/>
  <c r="H318" i="1"/>
  <c r="G318" i="1"/>
  <c r="I245" i="1"/>
  <c r="H245" i="1"/>
  <c r="G245" i="1"/>
  <c r="I257" i="1"/>
  <c r="H260" i="1"/>
  <c r="H381" i="1" s="1"/>
  <c r="H259" i="1"/>
  <c r="H380" i="1" s="1"/>
  <c r="I253" i="1"/>
  <c r="H253" i="1"/>
  <c r="G253" i="1"/>
  <c r="I249" i="1"/>
  <c r="H249" i="1"/>
  <c r="G249" i="1"/>
  <c r="I56" i="1" l="1"/>
  <c r="H56" i="1"/>
  <c r="G56" i="1"/>
  <c r="I27" i="1" l="1"/>
  <c r="H27" i="1"/>
  <c r="G27" i="1"/>
  <c r="I22" i="1" l="1"/>
  <c r="H22" i="1"/>
  <c r="G22" i="1"/>
  <c r="I330" i="1" l="1"/>
  <c r="H330" i="1"/>
  <c r="G330" i="1"/>
  <c r="G217" i="1"/>
  <c r="I217" i="1"/>
  <c r="H217" i="1"/>
  <c r="I209" i="1"/>
  <c r="H209" i="1"/>
  <c r="G209" i="1"/>
  <c r="I189" i="1" l="1"/>
  <c r="H189" i="1"/>
  <c r="G189" i="1"/>
  <c r="I64" i="1"/>
  <c r="H64" i="1"/>
  <c r="G64" i="1"/>
  <c r="I309" i="1" l="1"/>
  <c r="H309" i="1"/>
  <c r="H261" i="1" l="1"/>
  <c r="I197" i="1" l="1"/>
  <c r="H197" i="1"/>
  <c r="G197" i="1"/>
  <c r="I326" i="1" l="1"/>
  <c r="H326" i="1"/>
  <c r="G326" i="1"/>
  <c r="G322" i="1" l="1"/>
  <c r="I322" i="1"/>
  <c r="H322" i="1"/>
  <c r="I221" i="1"/>
  <c r="H221" i="1"/>
  <c r="G221" i="1"/>
  <c r="I213" i="1"/>
  <c r="H213" i="1"/>
  <c r="G201" i="1"/>
  <c r="I201" i="1"/>
  <c r="H201" i="1"/>
  <c r="I185" i="1"/>
  <c r="H185" i="1"/>
  <c r="G185" i="1"/>
  <c r="G181" i="1"/>
  <c r="I181" i="1"/>
  <c r="H181" i="1"/>
  <c r="I169" i="1"/>
  <c r="H169" i="1"/>
  <c r="G169" i="1"/>
  <c r="G108" i="1" l="1"/>
  <c r="I108" i="1"/>
  <c r="H108" i="1"/>
  <c r="I177" i="1" l="1"/>
  <c r="H177" i="1"/>
  <c r="G177" i="1"/>
  <c r="I173" i="1" l="1"/>
  <c r="H173" i="1"/>
  <c r="G173" i="1"/>
  <c r="I265" i="1" l="1"/>
  <c r="H265" i="1"/>
  <c r="G265" i="1"/>
  <c r="I241" i="1" l="1"/>
  <c r="H241" i="1"/>
  <c r="G241" i="1"/>
  <c r="I237" i="1"/>
  <c r="H237" i="1"/>
  <c r="H43" i="1"/>
  <c r="I43" i="1"/>
  <c r="G43" i="1"/>
  <c r="I374" i="1" l="1"/>
  <c r="H374" i="1"/>
  <c r="G374" i="1"/>
  <c r="I370" i="1"/>
  <c r="H370" i="1"/>
  <c r="G370" i="1"/>
  <c r="I366" i="1"/>
  <c r="H366" i="1"/>
  <c r="G366" i="1"/>
  <c r="I361" i="1"/>
  <c r="H361" i="1"/>
  <c r="G361" i="1"/>
  <c r="I356" i="1"/>
  <c r="H356" i="1"/>
  <c r="G356" i="1"/>
  <c r="I352" i="1"/>
  <c r="H352" i="1"/>
  <c r="G352" i="1"/>
  <c r="I347" i="1"/>
  <c r="H347" i="1"/>
  <c r="G347" i="1"/>
  <c r="I342" i="1"/>
  <c r="H342" i="1"/>
  <c r="G342" i="1"/>
  <c r="I338" i="1"/>
  <c r="H338" i="1"/>
  <c r="G338" i="1"/>
  <c r="I314" i="1"/>
  <c r="H314" i="1"/>
  <c r="G314" i="1"/>
  <c r="I301" i="1"/>
  <c r="H301" i="1"/>
  <c r="G301" i="1"/>
  <c r="I297" i="1"/>
  <c r="H297" i="1"/>
  <c r="G297" i="1"/>
  <c r="I293" i="1"/>
  <c r="H293" i="1"/>
  <c r="G293" i="1"/>
  <c r="I289" i="1"/>
  <c r="H289" i="1"/>
  <c r="G289" i="1"/>
  <c r="I285" i="1"/>
  <c r="H285" i="1"/>
  <c r="G285" i="1"/>
  <c r="I261" i="1"/>
  <c r="G261" i="1"/>
  <c r="H257" i="1" l="1"/>
  <c r="G257" i="1"/>
  <c r="I165" i="1"/>
  <c r="H165" i="1"/>
  <c r="G165" i="1"/>
  <c r="I161" i="1"/>
  <c r="H161" i="1"/>
  <c r="I157" i="1"/>
  <c r="H157" i="1"/>
  <c r="G157" i="1"/>
  <c r="I152" i="1"/>
  <c r="H152" i="1"/>
  <c r="G152" i="1"/>
  <c r="I148" i="1"/>
  <c r="H148" i="1"/>
  <c r="G148" i="1"/>
  <c r="I128" i="1"/>
  <c r="H128" i="1"/>
  <c r="G128" i="1"/>
  <c r="I52" i="1" l="1"/>
  <c r="H52" i="1"/>
  <c r="G52" i="1"/>
  <c r="I48" i="1"/>
  <c r="H48" i="1"/>
  <c r="G48" i="1"/>
  <c r="I38" i="1"/>
  <c r="H38" i="1"/>
  <c r="G38" i="1"/>
  <c r="H33" i="1"/>
  <c r="I33" i="1"/>
  <c r="G33" i="1"/>
  <c r="H378" i="1"/>
  <c r="I378" i="1"/>
  <c r="G378" i="1"/>
</calcChain>
</file>

<file path=xl/sharedStrings.xml><?xml version="1.0" encoding="utf-8"?>
<sst xmlns="http://schemas.openxmlformats.org/spreadsheetml/2006/main" count="1005" uniqueCount="260">
  <si>
    <t>План реализации муниципальной программы</t>
  </si>
  <si>
    <t>Описание направления реализации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</si>
  <si>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</si>
  <si>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</si>
  <si>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</si>
  <si>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</si>
  <si>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</si>
  <si>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</si>
  <si>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</si>
  <si>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</si>
  <si>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</si>
  <si>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</si>
  <si>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</si>
  <si>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</si>
  <si>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</si>
  <si>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текущий финансовый год  </t>
  </si>
  <si>
    <t>первый год планового периода</t>
  </si>
  <si>
    <t>второй год планового периода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</si>
  <si>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</si>
  <si>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</si>
  <si>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</si>
  <si>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>Приложение к Приказу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</si>
  <si>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</si>
  <si>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</si>
  <si>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</si>
  <si>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</si>
  <si>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</si>
  <si>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</si>
  <si>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</si>
  <si>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</si>
  <si>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</si>
  <si>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</si>
  <si>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</si>
  <si>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</si>
  <si>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</si>
  <si>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</si>
  <si>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</si>
  <si>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</si>
  <si>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</si>
  <si>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</si>
  <si>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</si>
  <si>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</si>
  <si>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</si>
  <si>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</si>
  <si>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</si>
  <si>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</si>
  <si>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</si>
  <si>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</si>
  <si>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</si>
  <si>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</si>
  <si>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</si>
  <si>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</si>
  <si>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</si>
  <si>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</si>
  <si>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</si>
  <si>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</si>
  <si>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</si>
  <si>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</si>
  <si>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</si>
  <si>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</si>
  <si>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</si>
  <si>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</si>
  <si>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</si>
  <si>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</si>
  <si>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</si>
  <si>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</si>
  <si>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</si>
  <si>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</si>
  <si>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</si>
  <si>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</si>
  <si>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</si>
  <si>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</si>
  <si>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</si>
  <si>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</si>
  <si>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</si>
  <si>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</si>
  <si>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</si>
  <si>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</si>
  <si>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</si>
  <si>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</si>
  <si>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</si>
  <si>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</si>
  <si>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</si>
  <si>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</si>
  <si>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</si>
  <si>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</si>
  <si>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</si>
  <si>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</si>
  <si>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</si>
  <si>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</si>
  <si>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</si>
  <si>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</si>
  <si>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</si>
  <si>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</si>
  <si>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</si>
  <si>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</si>
  <si>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</si>
  <si>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</si>
  <si>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</si>
  <si>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</si>
  <si>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</si>
  <si>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</si>
  <si>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</si>
  <si>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</si>
  <si>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</si>
  <si>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</si>
  <si>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</si>
  <si>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</si>
  <si>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</si>
  <si>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</si>
  <si>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</si>
  <si>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</si>
  <si>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</si>
  <si>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</si>
  <si>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</si>
  <si>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</si>
  <si>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</si>
  <si>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</si>
  <si>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</si>
  <si>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</si>
  <si>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</si>
  <si>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</si>
  <si>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</si>
  <si>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</si>
  <si>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</si>
  <si>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</si>
  <si>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</si>
  <si>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</si>
  <si>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Осуществление государственных полномочий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</si>
  <si>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</si>
  <si>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</si>
  <si>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</si>
  <si>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</si>
  <si>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</si>
  <si>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</si>
  <si>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Произведены мероприятия в целях устранения предписаний контролирующих органов</t>
  </si>
  <si>
    <t>904 070X 01 4 06 28090</t>
  </si>
  <si>
    <t xml:space="preserve">Нначальник Управления образования </t>
  </si>
  <si>
    <t>И.А. Шумицкая</t>
  </si>
  <si>
    <t>Произведены мероприятия по закупке, в том числе в целях нормального функционирования образовательного учреждения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</si>
  <si>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</si>
  <si>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</si>
  <si>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</si>
  <si>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</si>
  <si>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</si>
  <si>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</si>
  <si>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</si>
  <si>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</si>
  <si>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</si>
  <si>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</si>
  <si>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</si>
  <si>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 и оснащение муниципального бюджетного дошкольного образовательного учреждения "Детский сад комбинированного вида №1")</t>
  </si>
  <si>
    <t>Укрепление материально-технической базы муниципальных учреждений (ремонт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</si>
  <si>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</si>
  <si>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</si>
  <si>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(замена оконных блоков,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</si>
  <si>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</si>
  <si>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</si>
  <si>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</si>
  <si>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</si>
  <si>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для муниципального бюджетного общеобразовательного учреждения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</si>
  <si>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</si>
  <si>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""Шелепинская СОШ №27"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</si>
  <si>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</si>
  <si>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</si>
  <si>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</si>
  <si>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"Средняя общеобразовательная школа № 11"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</si>
  <si>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</si>
  <si>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</si>
  <si>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</si>
  <si>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</si>
  <si>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</si>
  <si>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</si>
  <si>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</si>
  <si>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</si>
  <si>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</si>
  <si>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</si>
  <si>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</si>
  <si>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№ 271-д от «28» декабря 2023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</si>
  <si>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</si>
  <si>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</si>
  <si>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</si>
  <si>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Укрепление материально-технической базы муниципальных учреждений (ремонт ХВС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</si>
  <si>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Управление образования администрации муниципального образования город Алексин,  МБОУ "Борисовская НОШ №26"</t>
  </si>
  <si>
    <t>Укрепление материально-технической базы муниципальных учреждений (замена котла отопления муниципального бюджетного общеобразовательного учреждения "Борисовская начальная общеобразовательная школа № 26")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</si>
  <si>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</si>
  <si>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</si>
  <si>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</si>
  <si>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Укрепление материально-технической базы муниципальных учреждений (ремонт инженерных систем, приобретение мебели и мягкого инвентаря для муниципального бюджетного общеобразовательного учреждения "Шелепинская средняя общеобразовательная школа № 27")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</si>
  <si>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</si>
  <si>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</si>
  <si>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</si>
  <si>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</si>
  <si>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</si>
  <si>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</si>
  <si>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</si>
  <si>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</si>
  <si>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</si>
  <si>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Укрепление материально-технической базы муниципальных учреждений (устройство пандуса, ремонт внутренних помещений;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</si>
  <si>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</si>
  <si>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</si>
  <si>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</si>
  <si>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</si>
  <si>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</si>
  <si>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</si>
  <si>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</si>
  <si>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</si>
  <si>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</si>
  <si>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</si>
  <si>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(ремонт внутренних помещений, в т.ч. мест залития,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</si>
  <si>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"Центр развития ребенка - детский сад №13")</t>
  </si>
  <si>
    <t>Управление образования администрации муниципального образования город Алексин,  МБДОУ "ЦРР - ДС №13"</t>
  </si>
  <si>
    <t>Укрепление материально-технической базы муниципальных учреждений (ремонт инженерных систем муниципального бюджетного дошкольного образовательного учреждения "Детский сад общеразвивающего вида №16")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</si>
  <si>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</si>
  <si>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</si>
  <si>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</si>
  <si>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№25")</t>
  </si>
  <si>
    <t>Управление образования администрации муниципального образования город Алексин,  МБДОУ "ДС комбинированного вида №25"</t>
  </si>
  <si>
    <t>Укрепление материально-технической базы муниципальных учреждений (ремонт кровли муниципального бюджетного дошкольного образовательного учреждения "Детский сад комбинированного вида №26")</t>
  </si>
  <si>
    <t>Управление образования администрации муниципального образования город Алексин,  МБДОУ "ДС комбинированного вида №26"</t>
  </si>
  <si>
    <t>Укрепление материально-технической базы муниципальных учреждений (ремонт кровли; ремонт ограждения и асфальтирование территории муниципального бюджетного дошкольного образовательного учреждения "Детский сад комбинированного вида №28")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</si>
  <si>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</si>
  <si>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</si>
  <si>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</si>
  <si>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</si>
  <si>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</si>
  <si>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</si>
  <si>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</si>
  <si>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</si>
  <si>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</si>
  <si>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</si>
  <si>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</si>
  <si>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</si>
  <si>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</si>
  <si>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кровли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</si>
  <si>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(модернизация АПС + оборудование аварийным освещением, установка электромагнитных (электромеханических) замков и видеодомофонов на калитки для муниципального бюджетного "Пушкинская основная общеобразовательная школа № 22")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</si>
  <si>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</si>
  <si>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(ремонт отопления с заменой циркуляционных насосов,приобретение оборудования и посуды для пищеблока, установка камер видеонаблюдения,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</si>
  <si>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(установка камер видеонаблюдения для муниципального бюджетного общеобразовательного учреждения "Шелепинская средняя общеобразовательная школа № 27")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</si>
  <si>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</si>
  <si>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</si>
  <si>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</si>
  <si>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</si>
  <si>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</si>
  <si>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</si>
  <si>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</si>
  <si>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</si>
  <si>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Укрепление материально-технической базы муниципальных учреждений (ремонт кровли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</si>
  <si>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(ремонт части кровли; ввод в эксплуатацию подъемной платформы;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</si>
  <si>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ремонт кровли,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</si>
  <si>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внутренних помещений, ввод в эксплуатацию подъемной платформы, устройство аварийного освещения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</si>
  <si>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(ремонт санузлов, отопления, демонтаж спортивной площадки, ремонт кровли (замена водосточной системы), установка электромагнитных (электромеханических) замков и видеодомофонов на калитки;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</si>
  <si>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внутренних помещений, ремонт отопления, замена оконных блоков, установка электромагнитных (электромеханических) замков и видеодомофонов на калитки;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</si>
  <si>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(ремонт внутренних помещений (санузлы),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</si>
  <si>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 для муниципального бюджетного общеобразовательного учреждения "Гимназия № 18")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</si>
  <si>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</si>
  <si>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</si>
  <si>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санузлов, отопления,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</si>
  <si>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(ремонт санузлов, ввода системы отопления, пола и потолка в каб. 33, ремонт хозпостройки, установка электромагнитных (электромеханических) замков и видеодомофонов на калитки;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</si>
  <si>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№ 133-д от «17» июля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</si>
</sst>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0"/>
  <sheetViews>
    <sheetView tabSelected="1"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39.140625" style="7" customWidth="1"/>
    <col min="2" max="2" width="27" style="7" customWidth="1"/>
    <col min="3" max="3" width="10.28515625" style="7" customWidth="1"/>
    <col min="4" max="4" width="10.140625" style="7" customWidth="1"/>
    <col min="5" max="5" width="14.7109375" style="7" customWidth="1"/>
    <col min="6" max="6" width="20" style="7" customWidth="1"/>
    <col min="7" max="7" width="15.7109375" style="7" customWidth="1"/>
    <col min="8" max="8" width="14.42578125" style="7" customWidth="1"/>
    <col min="9" max="9" width="15" style="7" customWidth="1"/>
    <col min="10" max="10" width="33" style="7" customWidth="1"/>
  </cols>
  <sheetData>
    <row r="1" spans="1:10" x14ac:dyDescent="0.25">
      <c r="I1" s="19" t="s">
        <v>175</v>
      </c>
      <c r="J1"/>
    </row>
    <row r="2" spans="1:10" x14ac:dyDescent="0.25">
      <c r="I2" s="19" t="s">
        <v>22</v>
      </c>
      <c r="J2"/>
    </row>
    <row r="3" spans="1:10" x14ac:dyDescent="0.25">
      <c r="I3" s="19" t="s">
        <v>23</v>
      </c>
      <c r="J3"/>
    </row>
    <row r="4" spans="1:10" x14ac:dyDescent="0.25">
      <c r="I4" s="20" t="s">
        <v>259</v>
      </c>
      <c r="J4"/>
    </row>
    <row r="6" spans="1:10" x14ac:dyDescent="0.25">
      <c r="I6" s="8" t="s">
        <v>175</v>
      </c>
    </row>
    <row r="7" spans="1:10" x14ac:dyDescent="0.25">
      <c r="I7" s="8" t="s">
        <v>22</v>
      </c>
    </row>
    <row r="8" spans="1:10" x14ac:dyDescent="0.25">
      <c r="I8" s="8" t="s">
        <v>23</v>
      </c>
    </row>
    <row r="9" spans="1:10" x14ac:dyDescent="0.25">
      <c r="I9" s="4" t="s">
        <v>178</v>
      </c>
    </row>
    <row r="11" spans="1:10" hidden="1" x14ac:dyDescent="0.25">
      <c r="I11" s="8" t="s">
        <v>21</v>
      </c>
    </row>
    <row r="12" spans="1:10" hidden="1" x14ac:dyDescent="0.25">
      <c r="I12" s="8" t="s">
        <v>22</v>
      </c>
    </row>
    <row r="13" spans="1:10" hidden="1" x14ac:dyDescent="0.25">
      <c r="I13" s="8" t="s">
        <v>23</v>
      </c>
    </row>
    <row r="14" spans="1:10" hidden="1" x14ac:dyDescent="0.25">
      <c r="I14" s="4" t="s">
        <v>24</v>
      </c>
    </row>
    <row r="16" spans="1:10" ht="15.75" x14ac:dyDescent="0.25">
      <c r="A16" s="40" t="s">
        <v>0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15.75" x14ac:dyDescent="0.25">
      <c r="A17" s="41" t="s">
        <v>140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114.75" customHeight="1" x14ac:dyDescent="0.25">
      <c r="A18" s="42" t="s">
        <v>1</v>
      </c>
      <c r="B18" s="42" t="s">
        <v>2</v>
      </c>
      <c r="C18" s="42" t="s">
        <v>12</v>
      </c>
      <c r="D18" s="42"/>
      <c r="E18" s="46" t="s">
        <v>13</v>
      </c>
      <c r="F18" s="46" t="s">
        <v>102</v>
      </c>
      <c r="G18" s="42" t="s">
        <v>14</v>
      </c>
      <c r="H18" s="42"/>
      <c r="I18" s="42"/>
      <c r="J18" s="42" t="s">
        <v>18</v>
      </c>
    </row>
    <row r="19" spans="1:10" ht="38.25" x14ac:dyDescent="0.25">
      <c r="A19" s="42"/>
      <c r="B19" s="42"/>
      <c r="C19" s="2" t="s">
        <v>19</v>
      </c>
      <c r="D19" s="2" t="s">
        <v>20</v>
      </c>
      <c r="E19" s="47"/>
      <c r="F19" s="47"/>
      <c r="G19" s="2" t="s">
        <v>15</v>
      </c>
      <c r="H19" s="2" t="s">
        <v>16</v>
      </c>
      <c r="I19" s="2" t="s">
        <v>17</v>
      </c>
      <c r="J19" s="42"/>
    </row>
    <row r="20" spans="1:10" x14ac:dyDescent="0.25">
      <c r="A20" s="2">
        <v>1</v>
      </c>
      <c r="B20" s="2">
        <v>2</v>
      </c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2">
        <v>8</v>
      </c>
      <c r="I20" s="2">
        <v>9</v>
      </c>
      <c r="J20" s="2">
        <v>10</v>
      </c>
    </row>
    <row r="21" spans="1:10" x14ac:dyDescent="0.25">
      <c r="A21" s="36" t="s">
        <v>141</v>
      </c>
      <c r="B21" s="36"/>
      <c r="C21" s="36"/>
      <c r="D21" s="36"/>
      <c r="E21" s="36"/>
      <c r="F21" s="36"/>
      <c r="G21" s="36"/>
      <c r="H21" s="36"/>
      <c r="I21" s="36"/>
      <c r="J21" s="36"/>
    </row>
    <row r="22" spans="1:10" ht="24" customHeight="1" x14ac:dyDescent="0.25">
      <c r="A22" s="32" t="s">
        <v>143</v>
      </c>
      <c r="B22" s="32" t="s">
        <v>144</v>
      </c>
      <c r="C22" s="31">
        <v>45292</v>
      </c>
      <c r="D22" s="31">
        <v>45657</v>
      </c>
      <c r="E22" s="9" t="s">
        <v>6</v>
      </c>
      <c r="F22" s="2" t="s">
        <v>147</v>
      </c>
      <c r="G22" s="3">
        <f>SUM(G23:G26)</f>
        <v>1651902.1099999999</v>
      </c>
      <c r="H22" s="3">
        <f t="shared" ref="H22:I22" si="0">SUM(H23:H26)</f>
        <v>0</v>
      </c>
      <c r="I22" s="3">
        <f t="shared" si="0"/>
        <v>0</v>
      </c>
      <c r="J22" s="30" t="s">
        <v>114</v>
      </c>
    </row>
    <row r="23" spans="1:10" ht="24" customHeight="1" x14ac:dyDescent="0.25">
      <c r="A23" s="32"/>
      <c r="B23" s="32"/>
      <c r="C23" s="31"/>
      <c r="D23" s="31"/>
      <c r="E23" s="9" t="s">
        <v>8</v>
      </c>
      <c r="F23" s="2" t="s">
        <v>9</v>
      </c>
      <c r="G23" s="3">
        <v>0</v>
      </c>
      <c r="H23" s="3">
        <v>0</v>
      </c>
      <c r="I23" s="3">
        <v>0</v>
      </c>
      <c r="J23" s="30"/>
    </row>
    <row r="24" spans="1:10" ht="24" customHeight="1" x14ac:dyDescent="0.25">
      <c r="A24" s="32"/>
      <c r="B24" s="32"/>
      <c r="C24" s="31"/>
      <c r="D24" s="31"/>
      <c r="E24" s="9" t="s">
        <v>10</v>
      </c>
      <c r="F24" s="2" t="s">
        <v>9</v>
      </c>
      <c r="G24" s="3">
        <v>991141.27</v>
      </c>
      <c r="H24" s="3">
        <v>0</v>
      </c>
      <c r="I24" s="3">
        <v>0</v>
      </c>
      <c r="J24" s="30"/>
    </row>
    <row r="25" spans="1:10" ht="24" customHeight="1" x14ac:dyDescent="0.25">
      <c r="A25" s="32"/>
      <c r="B25" s="32"/>
      <c r="C25" s="31"/>
      <c r="D25" s="31"/>
      <c r="E25" s="9" t="s">
        <v>11</v>
      </c>
      <c r="F25" s="2" t="s">
        <v>9</v>
      </c>
      <c r="G25" s="3">
        <v>495570.63</v>
      </c>
      <c r="H25" s="3">
        <v>0</v>
      </c>
      <c r="I25" s="3">
        <v>0</v>
      </c>
      <c r="J25" s="30"/>
    </row>
    <row r="26" spans="1:10" ht="45" customHeight="1" x14ac:dyDescent="0.25">
      <c r="A26" s="32"/>
      <c r="B26" s="32"/>
      <c r="C26" s="31"/>
      <c r="D26" s="31"/>
      <c r="E26" s="9" t="s">
        <v>142</v>
      </c>
      <c r="F26" s="2" t="s">
        <v>9</v>
      </c>
      <c r="G26" s="3">
        <v>165190.21</v>
      </c>
      <c r="H26" s="3">
        <v>0</v>
      </c>
      <c r="I26" s="3">
        <v>0</v>
      </c>
      <c r="J26" s="30"/>
    </row>
    <row r="27" spans="1:10" ht="25.5" customHeight="1" x14ac:dyDescent="0.25">
      <c r="A27" s="32" t="s">
        <v>145</v>
      </c>
      <c r="B27" s="32" t="s">
        <v>146</v>
      </c>
      <c r="C27" s="31">
        <v>45292</v>
      </c>
      <c r="D27" s="31">
        <v>45657</v>
      </c>
      <c r="E27" s="9" t="s">
        <v>6</v>
      </c>
      <c r="F27" s="2" t="s">
        <v>147</v>
      </c>
      <c r="G27" s="3">
        <f>SUM(G28:G31)</f>
        <v>743935.51</v>
      </c>
      <c r="H27" s="3">
        <f t="shared" ref="H27:I27" si="1">SUM(H28:H31)</f>
        <v>0</v>
      </c>
      <c r="I27" s="3">
        <f t="shared" si="1"/>
        <v>0</v>
      </c>
      <c r="J27" s="30" t="s">
        <v>114</v>
      </c>
    </row>
    <row r="28" spans="1:10" ht="25.5" customHeight="1" x14ac:dyDescent="0.25">
      <c r="A28" s="32"/>
      <c r="B28" s="32"/>
      <c r="C28" s="31"/>
      <c r="D28" s="31"/>
      <c r="E28" s="9" t="s">
        <v>8</v>
      </c>
      <c r="F28" s="2" t="s">
        <v>9</v>
      </c>
      <c r="G28" s="3">
        <v>0</v>
      </c>
      <c r="H28" s="3">
        <v>0</v>
      </c>
      <c r="I28" s="3">
        <v>0</v>
      </c>
      <c r="J28" s="30"/>
    </row>
    <row r="29" spans="1:10" ht="25.5" customHeight="1" x14ac:dyDescent="0.25">
      <c r="A29" s="32"/>
      <c r="B29" s="32"/>
      <c r="C29" s="31"/>
      <c r="D29" s="31"/>
      <c r="E29" s="9" t="s">
        <v>10</v>
      </c>
      <c r="F29" s="2" t="s">
        <v>9</v>
      </c>
      <c r="G29" s="3">
        <v>409164.53</v>
      </c>
      <c r="H29" s="3">
        <v>0</v>
      </c>
      <c r="I29" s="3">
        <v>0</v>
      </c>
      <c r="J29" s="30"/>
    </row>
    <row r="30" spans="1:10" ht="25.5" customHeight="1" x14ac:dyDescent="0.25">
      <c r="A30" s="32"/>
      <c r="B30" s="32"/>
      <c r="C30" s="31"/>
      <c r="D30" s="31"/>
      <c r="E30" s="9" t="s">
        <v>11</v>
      </c>
      <c r="F30" s="2" t="s">
        <v>9</v>
      </c>
      <c r="G30" s="3">
        <v>223180.65</v>
      </c>
      <c r="H30" s="3">
        <v>0</v>
      </c>
      <c r="I30" s="3">
        <v>0</v>
      </c>
      <c r="J30" s="30"/>
    </row>
    <row r="31" spans="1:10" ht="39.75" customHeight="1" x14ac:dyDescent="0.25">
      <c r="A31" s="32"/>
      <c r="B31" s="32"/>
      <c r="C31" s="31"/>
      <c r="D31" s="31"/>
      <c r="E31" s="9" t="s">
        <v>142</v>
      </c>
      <c r="F31" s="2" t="s">
        <v>9</v>
      </c>
      <c r="G31" s="3">
        <v>111590.33</v>
      </c>
      <c r="H31" s="3">
        <v>0</v>
      </c>
      <c r="I31" s="3">
        <v>0</v>
      </c>
      <c r="J31" s="30"/>
    </row>
    <row r="32" spans="1:10" x14ac:dyDescent="0.25">
      <c r="A32" s="36" t="s">
        <v>26</v>
      </c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33.75" customHeight="1" x14ac:dyDescent="0.25">
      <c r="A33" s="32" t="s">
        <v>101</v>
      </c>
      <c r="B33" s="32" t="s">
        <v>5</v>
      </c>
      <c r="C33" s="31">
        <v>45292</v>
      </c>
      <c r="D33" s="31">
        <v>45657</v>
      </c>
      <c r="E33" s="9" t="s">
        <v>6</v>
      </c>
      <c r="F33" s="2" t="s">
        <v>148</v>
      </c>
      <c r="G33" s="3">
        <f>SUM(G34:G36)</f>
        <v>2264402.1</v>
      </c>
      <c r="H33" s="3">
        <f t="shared" ref="H33:I33" si="2">SUM(H34:H36)</f>
        <v>0</v>
      </c>
      <c r="I33" s="3">
        <f t="shared" si="2"/>
        <v>0</v>
      </c>
      <c r="J33" s="30" t="s">
        <v>88</v>
      </c>
    </row>
    <row r="34" spans="1:10" ht="33.75" customHeight="1" x14ac:dyDescent="0.25">
      <c r="A34" s="32"/>
      <c r="B34" s="32"/>
      <c r="C34" s="31"/>
      <c r="D34" s="31"/>
      <c r="E34" s="9" t="s">
        <v>8</v>
      </c>
      <c r="F34" s="2" t="s">
        <v>9</v>
      </c>
      <c r="G34" s="3">
        <v>2152086.96</v>
      </c>
      <c r="H34" s="3">
        <v>0</v>
      </c>
      <c r="I34" s="3">
        <v>0</v>
      </c>
      <c r="J34" s="30"/>
    </row>
    <row r="35" spans="1:10" ht="33.75" customHeight="1" x14ac:dyDescent="0.25">
      <c r="A35" s="32"/>
      <c r="B35" s="32"/>
      <c r="C35" s="31"/>
      <c r="D35" s="31"/>
      <c r="E35" s="9" t="s">
        <v>10</v>
      </c>
      <c r="F35" s="2" t="s">
        <v>9</v>
      </c>
      <c r="G35" s="3">
        <v>89671.1</v>
      </c>
      <c r="H35" s="3">
        <v>0</v>
      </c>
      <c r="I35" s="3">
        <v>0</v>
      </c>
      <c r="J35" s="30"/>
    </row>
    <row r="36" spans="1:10" ht="33.75" customHeight="1" x14ac:dyDescent="0.25">
      <c r="A36" s="32"/>
      <c r="B36" s="32"/>
      <c r="C36" s="31"/>
      <c r="D36" s="31"/>
      <c r="E36" s="9" t="s">
        <v>11</v>
      </c>
      <c r="F36" s="2" t="s">
        <v>9</v>
      </c>
      <c r="G36" s="3">
        <v>22644.04</v>
      </c>
      <c r="H36" s="3">
        <v>0</v>
      </c>
      <c r="I36" s="3">
        <v>0</v>
      </c>
      <c r="J36" s="30"/>
    </row>
    <row r="37" spans="1:10" x14ac:dyDescent="0.25">
      <c r="A37" s="36" t="s">
        <v>27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19.5" customHeight="1" x14ac:dyDescent="0.25">
      <c r="A38" s="32" t="s">
        <v>103</v>
      </c>
      <c r="B38" s="32" t="s">
        <v>5</v>
      </c>
      <c r="C38" s="31">
        <v>45292</v>
      </c>
      <c r="D38" s="31">
        <v>45657</v>
      </c>
      <c r="E38" s="9" t="s">
        <v>6</v>
      </c>
      <c r="F38" s="2" t="s">
        <v>149</v>
      </c>
      <c r="G38" s="3">
        <f>SUM(G39:G41)</f>
        <v>10728912.640000001</v>
      </c>
      <c r="H38" s="3">
        <f t="shared" ref="H38" si="3">SUM(H39:H41)</f>
        <v>0</v>
      </c>
      <c r="I38" s="3">
        <f t="shared" ref="I38" si="4">SUM(I39:I41)</f>
        <v>0</v>
      </c>
      <c r="J38" s="30" t="s">
        <v>89</v>
      </c>
    </row>
    <row r="39" spans="1:10" ht="24.75" customHeight="1" x14ac:dyDescent="0.25">
      <c r="A39" s="32"/>
      <c r="B39" s="32"/>
      <c r="C39" s="31"/>
      <c r="D39" s="31"/>
      <c r="E39" s="9" t="s">
        <v>8</v>
      </c>
      <c r="F39" s="2" t="s">
        <v>9</v>
      </c>
      <c r="G39" s="10">
        <v>10196751.66</v>
      </c>
      <c r="H39" s="3">
        <v>0</v>
      </c>
      <c r="I39" s="3">
        <v>0</v>
      </c>
      <c r="J39" s="30"/>
    </row>
    <row r="40" spans="1:10" ht="24.75" customHeight="1" x14ac:dyDescent="0.25">
      <c r="A40" s="32"/>
      <c r="B40" s="32"/>
      <c r="C40" s="31"/>
      <c r="D40" s="31"/>
      <c r="E40" s="9" t="s">
        <v>10</v>
      </c>
      <c r="F40" s="2" t="s">
        <v>9</v>
      </c>
      <c r="G40" s="10">
        <v>424871.85000000003</v>
      </c>
      <c r="H40" s="3">
        <v>0</v>
      </c>
      <c r="I40" s="3">
        <v>0</v>
      </c>
      <c r="J40" s="30"/>
    </row>
    <row r="41" spans="1:10" ht="16.5" customHeight="1" x14ac:dyDescent="0.25">
      <c r="A41" s="32"/>
      <c r="B41" s="32"/>
      <c r="C41" s="31"/>
      <c r="D41" s="31"/>
      <c r="E41" s="9" t="s">
        <v>11</v>
      </c>
      <c r="F41" s="2" t="s">
        <v>9</v>
      </c>
      <c r="G41" s="10">
        <v>107289.13000000041</v>
      </c>
      <c r="H41" s="3">
        <v>0</v>
      </c>
      <c r="I41" s="3">
        <v>0</v>
      </c>
      <c r="J41" s="30"/>
    </row>
    <row r="42" spans="1:10" ht="16.5" customHeight="1" x14ac:dyDescent="0.25">
      <c r="A42" s="36" t="s">
        <v>105</v>
      </c>
      <c r="B42" s="36"/>
      <c r="C42" s="36"/>
      <c r="D42" s="36"/>
      <c r="E42" s="36"/>
      <c r="F42" s="36"/>
      <c r="G42" s="36"/>
      <c r="H42" s="36"/>
      <c r="I42" s="36"/>
      <c r="J42" s="36"/>
    </row>
    <row r="43" spans="1:10" ht="17.25" customHeight="1" x14ac:dyDescent="0.25">
      <c r="A43" s="32" t="s">
        <v>104</v>
      </c>
      <c r="B43" s="32" t="s">
        <v>5</v>
      </c>
      <c r="C43" s="31">
        <v>45292</v>
      </c>
      <c r="D43" s="31">
        <v>46387</v>
      </c>
      <c r="E43" s="9" t="s">
        <v>6</v>
      </c>
      <c r="F43" s="2" t="s">
        <v>150</v>
      </c>
      <c r="G43" s="3">
        <f>SUM(G44:G46)</f>
        <v>4719292.6900000004</v>
      </c>
      <c r="H43" s="3">
        <f t="shared" ref="H43:I43" si="5">SUM(H44:H46)</f>
        <v>4719292.6900000004</v>
      </c>
      <c r="I43" s="3">
        <f t="shared" si="5"/>
        <v>4337979.71</v>
      </c>
      <c r="J43" s="30" t="s">
        <v>106</v>
      </c>
    </row>
    <row r="44" spans="1:10" ht="26.25" customHeight="1" x14ac:dyDescent="0.25">
      <c r="A44" s="32"/>
      <c r="B44" s="32"/>
      <c r="C44" s="31"/>
      <c r="D44" s="31"/>
      <c r="E44" s="9" t="s">
        <v>8</v>
      </c>
      <c r="F44" s="2" t="s">
        <v>9</v>
      </c>
      <c r="G44" s="10">
        <v>4530520.9800000004</v>
      </c>
      <c r="H44" s="10">
        <v>4530520.9800000004</v>
      </c>
      <c r="I44" s="10">
        <v>4164460.52</v>
      </c>
      <c r="J44" s="30"/>
    </row>
    <row r="45" spans="1:10" ht="27.75" customHeight="1" x14ac:dyDescent="0.25">
      <c r="A45" s="32"/>
      <c r="B45" s="32"/>
      <c r="C45" s="31"/>
      <c r="D45" s="31"/>
      <c r="E45" s="9" t="s">
        <v>10</v>
      </c>
      <c r="F45" s="2" t="s">
        <v>9</v>
      </c>
      <c r="G45" s="10">
        <v>188771.71</v>
      </c>
      <c r="H45" s="10">
        <v>188771.71</v>
      </c>
      <c r="I45" s="10">
        <v>173519.19</v>
      </c>
      <c r="J45" s="30"/>
    </row>
    <row r="46" spans="1:10" ht="16.5" customHeight="1" x14ac:dyDescent="0.25">
      <c r="A46" s="32"/>
      <c r="B46" s="32"/>
      <c r="C46" s="31"/>
      <c r="D46" s="31"/>
      <c r="E46" s="9" t="s">
        <v>11</v>
      </c>
      <c r="F46" s="2" t="s">
        <v>9</v>
      </c>
      <c r="G46" s="3">
        <v>0</v>
      </c>
      <c r="H46" s="3">
        <v>0</v>
      </c>
      <c r="I46" s="3">
        <v>0</v>
      </c>
      <c r="J46" s="30"/>
    </row>
    <row r="47" spans="1:10" ht="15.75" customHeight="1" x14ac:dyDescent="0.25">
      <c r="A47" s="36" t="s">
        <v>28</v>
      </c>
      <c r="B47" s="36"/>
      <c r="C47" s="36"/>
      <c r="D47" s="36"/>
      <c r="E47" s="36"/>
      <c r="F47" s="36"/>
      <c r="G47" s="36"/>
      <c r="H47" s="36"/>
      <c r="I47" s="36"/>
      <c r="J47" s="36"/>
    </row>
    <row r="48" spans="1:10" ht="24" customHeight="1" x14ac:dyDescent="0.25">
      <c r="A48" s="30" t="s">
        <v>29</v>
      </c>
      <c r="B48" s="32" t="s">
        <v>57</v>
      </c>
      <c r="C48" s="31">
        <v>45292</v>
      </c>
      <c r="D48" s="31">
        <v>46387</v>
      </c>
      <c r="E48" s="9" t="s">
        <v>6</v>
      </c>
      <c r="F48" s="2" t="s">
        <v>30</v>
      </c>
      <c r="G48" s="3">
        <f>SUM(G49:G51)</f>
        <v>142431420.07000002</v>
      </c>
      <c r="H48" s="3">
        <f t="shared" ref="H48" si="6">SUM(H49:H51)</f>
        <v>136033565</v>
      </c>
      <c r="I48" s="3">
        <f t="shared" ref="I48" si="7">SUM(I49:I51)</f>
        <v>139648690.50999999</v>
      </c>
      <c r="J48" s="30" t="s">
        <v>31</v>
      </c>
    </row>
    <row r="49" spans="1:10" ht="24" customHeight="1" x14ac:dyDescent="0.25">
      <c r="A49" s="30"/>
      <c r="B49" s="32"/>
      <c r="C49" s="31"/>
      <c r="D49" s="31"/>
      <c r="E49" s="9" t="s">
        <v>8</v>
      </c>
      <c r="F49" s="2" t="s">
        <v>9</v>
      </c>
      <c r="G49" s="3">
        <v>0</v>
      </c>
      <c r="H49" s="3">
        <v>0</v>
      </c>
      <c r="I49" s="3">
        <v>0</v>
      </c>
      <c r="J49" s="30"/>
    </row>
    <row r="50" spans="1:10" ht="24" customHeight="1" x14ac:dyDescent="0.25">
      <c r="A50" s="30"/>
      <c r="B50" s="32"/>
      <c r="C50" s="31"/>
      <c r="D50" s="31"/>
      <c r="E50" s="9" t="s">
        <v>10</v>
      </c>
      <c r="F50" s="2" t="s">
        <v>9</v>
      </c>
      <c r="G50" s="3">
        <v>0</v>
      </c>
      <c r="H50" s="3">
        <v>0</v>
      </c>
      <c r="I50" s="3">
        <v>0</v>
      </c>
      <c r="J50" s="30"/>
    </row>
    <row r="51" spans="1:10" ht="24" customHeight="1" x14ac:dyDescent="0.25">
      <c r="A51" s="30"/>
      <c r="B51" s="32"/>
      <c r="C51" s="31"/>
      <c r="D51" s="31"/>
      <c r="E51" s="9" t="s">
        <v>11</v>
      </c>
      <c r="F51" s="2" t="s">
        <v>9</v>
      </c>
      <c r="G51" s="3">
        <f>133180300-425000+8958827.99-1598192.33-69000+665000+1598192.33+9770+29390+71805+10327.08</f>
        <v>142431420.07000002</v>
      </c>
      <c r="H51" s="3">
        <f>137149315-1115750</f>
        <v>136033565</v>
      </c>
      <c r="I51" s="3">
        <f>140853700.51-1205010</f>
        <v>139648690.50999999</v>
      </c>
      <c r="J51" s="30"/>
    </row>
    <row r="52" spans="1:10" ht="59.25" customHeight="1" x14ac:dyDescent="0.25">
      <c r="A52" s="30" t="s">
        <v>32</v>
      </c>
      <c r="B52" s="32" t="s">
        <v>57</v>
      </c>
      <c r="C52" s="37">
        <v>45292</v>
      </c>
      <c r="D52" s="37">
        <v>46387</v>
      </c>
      <c r="E52" s="9" t="s">
        <v>6</v>
      </c>
      <c r="F52" s="2" t="s">
        <v>43</v>
      </c>
      <c r="G52" s="3">
        <f>SUM(G53:G55)</f>
        <v>425174732.52999997</v>
      </c>
      <c r="H52" s="3">
        <f t="shared" ref="H52" si="8">SUM(H53:H55)</f>
        <v>394064933.10000002</v>
      </c>
      <c r="I52" s="3">
        <f t="shared" ref="I52" si="9">SUM(I53:I55)</f>
        <v>409138778.98000002</v>
      </c>
      <c r="J52" s="30" t="s">
        <v>90</v>
      </c>
    </row>
    <row r="53" spans="1:10" ht="59.25" customHeight="1" x14ac:dyDescent="0.25">
      <c r="A53" s="30"/>
      <c r="B53" s="32"/>
      <c r="C53" s="38"/>
      <c r="D53" s="38"/>
      <c r="E53" s="9" t="s">
        <v>8</v>
      </c>
      <c r="F53" s="2" t="s">
        <v>9</v>
      </c>
      <c r="G53" s="3">
        <v>0</v>
      </c>
      <c r="H53" s="3">
        <v>0</v>
      </c>
      <c r="I53" s="3">
        <v>0</v>
      </c>
      <c r="J53" s="30"/>
    </row>
    <row r="54" spans="1:10" ht="59.25" customHeight="1" x14ac:dyDescent="0.25">
      <c r="A54" s="30"/>
      <c r="B54" s="32"/>
      <c r="C54" s="38"/>
      <c r="D54" s="38"/>
      <c r="E54" s="9" t="s">
        <v>10</v>
      </c>
      <c r="F54" s="2" t="s">
        <v>9</v>
      </c>
      <c r="G54" s="3">
        <f>368789343.2+56385389.33</f>
        <v>425174732.52999997</v>
      </c>
      <c r="H54" s="3">
        <v>394064933.10000002</v>
      </c>
      <c r="I54" s="3">
        <v>409138778.98000002</v>
      </c>
      <c r="J54" s="30"/>
    </row>
    <row r="55" spans="1:10" ht="59.25" customHeight="1" x14ac:dyDescent="0.25">
      <c r="A55" s="30"/>
      <c r="B55" s="32"/>
      <c r="C55" s="39"/>
      <c r="D55" s="39"/>
      <c r="E55" s="9" t="s">
        <v>11</v>
      </c>
      <c r="F55" s="2" t="s">
        <v>9</v>
      </c>
      <c r="G55" s="3">
        <v>0</v>
      </c>
      <c r="H55" s="3">
        <v>0</v>
      </c>
      <c r="I55" s="3">
        <v>0</v>
      </c>
      <c r="J55" s="30"/>
    </row>
    <row r="56" spans="1:10" ht="28.5" customHeight="1" x14ac:dyDescent="0.25">
      <c r="A56" s="30" t="s">
        <v>151</v>
      </c>
      <c r="B56" s="30" t="s">
        <v>58</v>
      </c>
      <c r="C56" s="31">
        <v>45292</v>
      </c>
      <c r="D56" s="31">
        <v>46387</v>
      </c>
      <c r="E56" s="9" t="s">
        <v>6</v>
      </c>
      <c r="F56" s="2" t="s">
        <v>33</v>
      </c>
      <c r="G56" s="3">
        <f>SUM(G57:G59)</f>
        <v>14313214.699999999</v>
      </c>
      <c r="H56" s="3">
        <f t="shared" ref="H56:I56" si="10">SUM(H57:H59)</f>
        <v>2045275</v>
      </c>
      <c r="I56" s="3">
        <f t="shared" si="10"/>
        <v>2170556.25</v>
      </c>
      <c r="J56" s="30" t="s">
        <v>111</v>
      </c>
    </row>
    <row r="57" spans="1:10" ht="28.5" customHeight="1" x14ac:dyDescent="0.25">
      <c r="A57" s="30"/>
      <c r="B57" s="30"/>
      <c r="C57" s="31"/>
      <c r="D57" s="31"/>
      <c r="E57" s="9" t="s">
        <v>8</v>
      </c>
      <c r="F57" s="2" t="s">
        <v>9</v>
      </c>
      <c r="G57" s="3">
        <v>0</v>
      </c>
      <c r="H57" s="3">
        <v>0</v>
      </c>
      <c r="I57" s="3">
        <v>0</v>
      </c>
      <c r="J57" s="30"/>
    </row>
    <row r="58" spans="1:10" ht="28.5" customHeight="1" x14ac:dyDescent="0.25">
      <c r="A58" s="30"/>
      <c r="B58" s="30"/>
      <c r="C58" s="31"/>
      <c r="D58" s="31"/>
      <c r="E58" s="9" t="s">
        <v>10</v>
      </c>
      <c r="F58" s="2" t="s">
        <v>9</v>
      </c>
      <c r="G58" s="3">
        <v>0</v>
      </c>
      <c r="H58" s="3">
        <v>0</v>
      </c>
      <c r="I58" s="3">
        <v>0</v>
      </c>
      <c r="J58" s="30"/>
    </row>
    <row r="59" spans="1:10" ht="28.5" customHeight="1" x14ac:dyDescent="0.25">
      <c r="A59" s="30"/>
      <c r="B59" s="30"/>
      <c r="C59" s="31"/>
      <c r="D59" s="31"/>
      <c r="E59" s="9" t="s">
        <v>11</v>
      </c>
      <c r="F59" s="2" t="s">
        <v>9</v>
      </c>
      <c r="G59" s="3">
        <f>3504862.15+425000+3566091.88+300000+69000+6448260.67</f>
        <v>14313214.699999999</v>
      </c>
      <c r="H59" s="3">
        <f>929525+1115750</f>
        <v>2045275</v>
      </c>
      <c r="I59" s="3">
        <f>965546.25+1205010</f>
        <v>2170556.25</v>
      </c>
      <c r="J59" s="30"/>
    </row>
    <row r="60" spans="1:10" ht="28.5" customHeight="1" x14ac:dyDescent="0.25">
      <c r="A60" s="28" t="s">
        <v>209</v>
      </c>
      <c r="B60" s="28" t="s">
        <v>186</v>
      </c>
      <c r="C60" s="29">
        <v>45292</v>
      </c>
      <c r="D60" s="29">
        <v>45657</v>
      </c>
      <c r="E60" s="21" t="s">
        <v>6</v>
      </c>
      <c r="F60" s="22" t="s">
        <v>33</v>
      </c>
      <c r="G60" s="23">
        <f>SUM(G61:G63)</f>
        <v>1260183.0499999998</v>
      </c>
      <c r="H60" s="23">
        <f t="shared" ref="H60:I60" si="11">SUM(H61:H63)</f>
        <v>0</v>
      </c>
      <c r="I60" s="23">
        <f t="shared" si="11"/>
        <v>0</v>
      </c>
      <c r="J60" s="30" t="s">
        <v>200</v>
      </c>
    </row>
    <row r="61" spans="1:10" ht="28.5" customHeight="1" x14ac:dyDescent="0.25">
      <c r="A61" s="28"/>
      <c r="B61" s="28"/>
      <c r="C61" s="29"/>
      <c r="D61" s="29"/>
      <c r="E61" s="21" t="s">
        <v>8</v>
      </c>
      <c r="F61" s="22" t="s">
        <v>9</v>
      </c>
      <c r="G61" s="23">
        <v>0</v>
      </c>
      <c r="H61" s="23">
        <v>0</v>
      </c>
      <c r="I61" s="23">
        <v>0</v>
      </c>
      <c r="J61" s="30"/>
    </row>
    <row r="62" spans="1:10" ht="28.5" customHeight="1" x14ac:dyDescent="0.25">
      <c r="A62" s="28"/>
      <c r="B62" s="28"/>
      <c r="C62" s="29"/>
      <c r="D62" s="29"/>
      <c r="E62" s="21" t="s">
        <v>10</v>
      </c>
      <c r="F62" s="22" t="s">
        <v>9</v>
      </c>
      <c r="G62" s="23">
        <v>0</v>
      </c>
      <c r="H62" s="23">
        <v>0</v>
      </c>
      <c r="I62" s="23">
        <v>0</v>
      </c>
      <c r="J62" s="30"/>
    </row>
    <row r="63" spans="1:10" ht="28.5" customHeight="1" x14ac:dyDescent="0.25">
      <c r="A63" s="28"/>
      <c r="B63" s="28"/>
      <c r="C63" s="29"/>
      <c r="D63" s="29"/>
      <c r="E63" s="21" t="s">
        <v>11</v>
      </c>
      <c r="F63" s="22" t="s">
        <v>9</v>
      </c>
      <c r="G63" s="23">
        <f>1131682.17+128500.88</f>
        <v>1260183.0499999998</v>
      </c>
      <c r="H63" s="23">
        <v>0</v>
      </c>
      <c r="I63" s="23">
        <v>0</v>
      </c>
      <c r="J63" s="30"/>
    </row>
    <row r="64" spans="1:10" ht="27" customHeight="1" x14ac:dyDescent="0.25">
      <c r="A64" s="30" t="s">
        <v>152</v>
      </c>
      <c r="B64" s="30" t="s">
        <v>130</v>
      </c>
      <c r="C64" s="31">
        <v>46023</v>
      </c>
      <c r="D64" s="31">
        <v>46387</v>
      </c>
      <c r="E64" s="9" t="s">
        <v>6</v>
      </c>
      <c r="F64" s="2" t="s">
        <v>33</v>
      </c>
      <c r="G64" s="3">
        <f>SUM(G65:G67)</f>
        <v>0</v>
      </c>
      <c r="H64" s="3">
        <f t="shared" ref="H64:I64" si="12">SUM(H65:H67)</f>
        <v>0</v>
      </c>
      <c r="I64" s="3">
        <f t="shared" si="12"/>
        <v>2000000</v>
      </c>
      <c r="J64" s="30" t="s">
        <v>153</v>
      </c>
    </row>
    <row r="65" spans="1:10" ht="27" customHeight="1" x14ac:dyDescent="0.25">
      <c r="A65" s="30"/>
      <c r="B65" s="30"/>
      <c r="C65" s="31"/>
      <c r="D65" s="31"/>
      <c r="E65" s="9" t="s">
        <v>8</v>
      </c>
      <c r="F65" s="2" t="s">
        <v>9</v>
      </c>
      <c r="G65" s="3">
        <v>0</v>
      </c>
      <c r="H65" s="3">
        <v>0</v>
      </c>
      <c r="I65" s="3">
        <v>0</v>
      </c>
      <c r="J65" s="30"/>
    </row>
    <row r="66" spans="1:10" ht="27" customHeight="1" x14ac:dyDescent="0.25">
      <c r="A66" s="30"/>
      <c r="B66" s="30"/>
      <c r="C66" s="31"/>
      <c r="D66" s="31"/>
      <c r="E66" s="9" t="s">
        <v>10</v>
      </c>
      <c r="F66" s="2" t="s">
        <v>9</v>
      </c>
      <c r="G66" s="3">
        <v>0</v>
      </c>
      <c r="H66" s="3">
        <v>0</v>
      </c>
      <c r="I66" s="3">
        <v>0</v>
      </c>
      <c r="J66" s="30"/>
    </row>
    <row r="67" spans="1:10" ht="27" customHeight="1" x14ac:dyDescent="0.25">
      <c r="A67" s="30"/>
      <c r="B67" s="30"/>
      <c r="C67" s="31"/>
      <c r="D67" s="31"/>
      <c r="E67" s="9" t="s">
        <v>11</v>
      </c>
      <c r="F67" s="2" t="s">
        <v>9</v>
      </c>
      <c r="G67" s="3">
        <v>0</v>
      </c>
      <c r="H67" s="3">
        <v>0</v>
      </c>
      <c r="I67" s="3">
        <v>2000000</v>
      </c>
      <c r="J67" s="30"/>
    </row>
    <row r="68" spans="1:10" ht="27" customHeight="1" x14ac:dyDescent="0.25">
      <c r="A68" s="28" t="s">
        <v>208</v>
      </c>
      <c r="B68" s="28" t="s">
        <v>199</v>
      </c>
      <c r="C68" s="29">
        <v>45292</v>
      </c>
      <c r="D68" s="29">
        <v>45657</v>
      </c>
      <c r="E68" s="24" t="s">
        <v>6</v>
      </c>
      <c r="F68" s="22" t="s">
        <v>33</v>
      </c>
      <c r="G68" s="23">
        <f>SUM(G69:G71)</f>
        <v>95746.31</v>
      </c>
      <c r="H68" s="23">
        <f t="shared" ref="H68:I68" si="13">SUM(H69:H71)</f>
        <v>0</v>
      </c>
      <c r="I68" s="23">
        <f t="shared" si="13"/>
        <v>0</v>
      </c>
      <c r="J68" s="30" t="s">
        <v>200</v>
      </c>
    </row>
    <row r="69" spans="1:10" ht="27" customHeight="1" x14ac:dyDescent="0.25">
      <c r="A69" s="28"/>
      <c r="B69" s="28"/>
      <c r="C69" s="29"/>
      <c r="D69" s="29"/>
      <c r="E69" s="24" t="s">
        <v>8</v>
      </c>
      <c r="F69" s="22" t="s">
        <v>9</v>
      </c>
      <c r="G69" s="23">
        <v>0</v>
      </c>
      <c r="H69" s="23">
        <v>0</v>
      </c>
      <c r="I69" s="23">
        <v>0</v>
      </c>
      <c r="J69" s="30"/>
    </row>
    <row r="70" spans="1:10" ht="27" customHeight="1" x14ac:dyDescent="0.25">
      <c r="A70" s="28"/>
      <c r="B70" s="28"/>
      <c r="C70" s="29"/>
      <c r="D70" s="29"/>
      <c r="E70" s="24" t="s">
        <v>10</v>
      </c>
      <c r="F70" s="22" t="s">
        <v>9</v>
      </c>
      <c r="G70" s="23">
        <v>0</v>
      </c>
      <c r="H70" s="23">
        <v>0</v>
      </c>
      <c r="I70" s="23">
        <v>0</v>
      </c>
      <c r="J70" s="30"/>
    </row>
    <row r="71" spans="1:10" ht="27" customHeight="1" x14ac:dyDescent="0.25">
      <c r="A71" s="28"/>
      <c r="B71" s="28"/>
      <c r="C71" s="29"/>
      <c r="D71" s="29"/>
      <c r="E71" s="24" t="s">
        <v>11</v>
      </c>
      <c r="F71" s="22" t="s">
        <v>9</v>
      </c>
      <c r="G71" s="23">
        <v>95746.31</v>
      </c>
      <c r="H71" s="23">
        <v>0</v>
      </c>
      <c r="I71" s="23">
        <v>0</v>
      </c>
      <c r="J71" s="30"/>
    </row>
    <row r="72" spans="1:10" ht="27" customHeight="1" x14ac:dyDescent="0.25">
      <c r="A72" s="28" t="s">
        <v>207</v>
      </c>
      <c r="B72" s="28" t="s">
        <v>201</v>
      </c>
      <c r="C72" s="29">
        <v>45292</v>
      </c>
      <c r="D72" s="29">
        <v>45657</v>
      </c>
      <c r="E72" s="24" t="s">
        <v>6</v>
      </c>
      <c r="F72" s="22" t="s">
        <v>33</v>
      </c>
      <c r="G72" s="23">
        <f>SUM(G73:G75)</f>
        <v>104796.43</v>
      </c>
      <c r="H72" s="23">
        <f t="shared" ref="H72:I72" si="14">SUM(H73:H75)</f>
        <v>0</v>
      </c>
      <c r="I72" s="23">
        <f t="shared" si="14"/>
        <v>0</v>
      </c>
      <c r="J72" s="30" t="s">
        <v>200</v>
      </c>
    </row>
    <row r="73" spans="1:10" ht="27" customHeight="1" x14ac:dyDescent="0.25">
      <c r="A73" s="28"/>
      <c r="B73" s="28"/>
      <c r="C73" s="29"/>
      <c r="D73" s="29"/>
      <c r="E73" s="24" t="s">
        <v>8</v>
      </c>
      <c r="F73" s="22" t="s">
        <v>9</v>
      </c>
      <c r="G73" s="23">
        <v>0</v>
      </c>
      <c r="H73" s="23">
        <v>0</v>
      </c>
      <c r="I73" s="23">
        <v>0</v>
      </c>
      <c r="J73" s="30"/>
    </row>
    <row r="74" spans="1:10" ht="27" customHeight="1" x14ac:dyDescent="0.25">
      <c r="A74" s="28"/>
      <c r="B74" s="28"/>
      <c r="C74" s="29"/>
      <c r="D74" s="29"/>
      <c r="E74" s="24" t="s">
        <v>10</v>
      </c>
      <c r="F74" s="22" t="s">
        <v>9</v>
      </c>
      <c r="G74" s="23">
        <v>0</v>
      </c>
      <c r="H74" s="23">
        <v>0</v>
      </c>
      <c r="I74" s="23">
        <v>0</v>
      </c>
      <c r="J74" s="30"/>
    </row>
    <row r="75" spans="1:10" ht="27" customHeight="1" x14ac:dyDescent="0.25">
      <c r="A75" s="28"/>
      <c r="B75" s="28"/>
      <c r="C75" s="29"/>
      <c r="D75" s="29"/>
      <c r="E75" s="24" t="s">
        <v>11</v>
      </c>
      <c r="F75" s="22" t="s">
        <v>9</v>
      </c>
      <c r="G75" s="23">
        <v>104796.43</v>
      </c>
      <c r="H75" s="23">
        <v>0</v>
      </c>
      <c r="I75" s="23">
        <v>0</v>
      </c>
      <c r="J75" s="30"/>
    </row>
    <row r="76" spans="1:10" ht="27" customHeight="1" x14ac:dyDescent="0.25">
      <c r="A76" s="30" t="s">
        <v>206</v>
      </c>
      <c r="B76" s="28" t="s">
        <v>187</v>
      </c>
      <c r="C76" s="29">
        <v>45292</v>
      </c>
      <c r="D76" s="29">
        <v>45657</v>
      </c>
      <c r="E76" s="21" t="s">
        <v>6</v>
      </c>
      <c r="F76" s="22" t="s">
        <v>33</v>
      </c>
      <c r="G76" s="23">
        <f>SUM(G77:G79)</f>
        <v>1235814.1000000001</v>
      </c>
      <c r="H76" s="23">
        <f t="shared" ref="H76:I76" si="15">SUM(H77:H79)</f>
        <v>0</v>
      </c>
      <c r="I76" s="23">
        <f t="shared" si="15"/>
        <v>0</v>
      </c>
      <c r="J76" s="30" t="s">
        <v>200</v>
      </c>
    </row>
    <row r="77" spans="1:10" ht="27" customHeight="1" x14ac:dyDescent="0.25">
      <c r="A77" s="30"/>
      <c r="B77" s="28"/>
      <c r="C77" s="29"/>
      <c r="D77" s="29"/>
      <c r="E77" s="21" t="s">
        <v>8</v>
      </c>
      <c r="F77" s="22" t="s">
        <v>9</v>
      </c>
      <c r="G77" s="23">
        <v>0</v>
      </c>
      <c r="H77" s="23">
        <v>0</v>
      </c>
      <c r="I77" s="23">
        <v>0</v>
      </c>
      <c r="J77" s="30"/>
    </row>
    <row r="78" spans="1:10" ht="27" customHeight="1" x14ac:dyDescent="0.25">
      <c r="A78" s="30"/>
      <c r="B78" s="28"/>
      <c r="C78" s="29"/>
      <c r="D78" s="29"/>
      <c r="E78" s="21" t="s">
        <v>10</v>
      </c>
      <c r="F78" s="22" t="s">
        <v>9</v>
      </c>
      <c r="G78" s="23">
        <v>0</v>
      </c>
      <c r="H78" s="23">
        <v>0</v>
      </c>
      <c r="I78" s="23">
        <v>0</v>
      </c>
      <c r="J78" s="30"/>
    </row>
    <row r="79" spans="1:10" ht="27" customHeight="1" x14ac:dyDescent="0.25">
      <c r="A79" s="30"/>
      <c r="B79" s="28"/>
      <c r="C79" s="29"/>
      <c r="D79" s="29"/>
      <c r="E79" s="21" t="s">
        <v>11</v>
      </c>
      <c r="F79" s="22" t="s">
        <v>9</v>
      </c>
      <c r="G79" s="23">
        <f>350000+106336.98+133627.12+645850</f>
        <v>1235814.1000000001</v>
      </c>
      <c r="H79" s="23">
        <v>0</v>
      </c>
      <c r="I79" s="23">
        <v>0</v>
      </c>
      <c r="J79" s="30"/>
    </row>
    <row r="80" spans="1:10" ht="27" customHeight="1" x14ac:dyDescent="0.25">
      <c r="A80" s="30" t="s">
        <v>205</v>
      </c>
      <c r="B80" s="28" t="s">
        <v>202</v>
      </c>
      <c r="C80" s="29">
        <v>45292</v>
      </c>
      <c r="D80" s="29">
        <v>45657</v>
      </c>
      <c r="E80" s="24" t="s">
        <v>6</v>
      </c>
      <c r="F80" s="22" t="s">
        <v>33</v>
      </c>
      <c r="G80" s="23">
        <f>SUM(G81:G83)</f>
        <v>1546689.7</v>
      </c>
      <c r="H80" s="23">
        <f t="shared" ref="H80:I80" si="16">SUM(H81:H83)</f>
        <v>0</v>
      </c>
      <c r="I80" s="23">
        <f t="shared" si="16"/>
        <v>0</v>
      </c>
      <c r="J80" s="30" t="s">
        <v>200</v>
      </c>
    </row>
    <row r="81" spans="1:10" ht="27" customHeight="1" x14ac:dyDescent="0.25">
      <c r="A81" s="30"/>
      <c r="B81" s="28"/>
      <c r="C81" s="29"/>
      <c r="D81" s="29"/>
      <c r="E81" s="24" t="s">
        <v>8</v>
      </c>
      <c r="F81" s="22" t="s">
        <v>9</v>
      </c>
      <c r="G81" s="23">
        <v>0</v>
      </c>
      <c r="H81" s="23">
        <v>0</v>
      </c>
      <c r="I81" s="23">
        <v>0</v>
      </c>
      <c r="J81" s="30"/>
    </row>
    <row r="82" spans="1:10" ht="27" customHeight="1" x14ac:dyDescent="0.25">
      <c r="A82" s="30"/>
      <c r="B82" s="28"/>
      <c r="C82" s="29"/>
      <c r="D82" s="29"/>
      <c r="E82" s="24" t="s">
        <v>10</v>
      </c>
      <c r="F82" s="22" t="s">
        <v>9</v>
      </c>
      <c r="G82" s="23">
        <v>0</v>
      </c>
      <c r="H82" s="23">
        <v>0</v>
      </c>
      <c r="I82" s="23">
        <v>0</v>
      </c>
      <c r="J82" s="30"/>
    </row>
    <row r="83" spans="1:10" ht="27" customHeight="1" x14ac:dyDescent="0.25">
      <c r="A83" s="30"/>
      <c r="B83" s="28"/>
      <c r="C83" s="29"/>
      <c r="D83" s="29"/>
      <c r="E83" s="24" t="s">
        <v>11</v>
      </c>
      <c r="F83" s="22" t="s">
        <v>9</v>
      </c>
      <c r="G83" s="23">
        <f>1349716.2+196973.5</f>
        <v>1546689.7</v>
      </c>
      <c r="H83" s="23">
        <v>0</v>
      </c>
      <c r="I83" s="23">
        <v>0</v>
      </c>
      <c r="J83" s="30"/>
    </row>
    <row r="84" spans="1:10" ht="27" customHeight="1" x14ac:dyDescent="0.25">
      <c r="A84" s="30" t="s">
        <v>204</v>
      </c>
      <c r="B84" s="28" t="s">
        <v>203</v>
      </c>
      <c r="C84" s="29">
        <v>45292</v>
      </c>
      <c r="D84" s="29">
        <v>45657</v>
      </c>
      <c r="E84" s="24" t="s">
        <v>6</v>
      </c>
      <c r="F84" s="22" t="s">
        <v>33</v>
      </c>
      <c r="G84" s="23">
        <f>SUM(G85:G87)</f>
        <v>2808595.9899999998</v>
      </c>
      <c r="H84" s="23">
        <f t="shared" ref="H84:I84" si="17">SUM(H85:H87)</f>
        <v>0</v>
      </c>
      <c r="I84" s="23">
        <f t="shared" si="17"/>
        <v>0</v>
      </c>
      <c r="J84" s="30" t="s">
        <v>200</v>
      </c>
    </row>
    <row r="85" spans="1:10" ht="27" customHeight="1" x14ac:dyDescent="0.25">
      <c r="A85" s="30"/>
      <c r="B85" s="28"/>
      <c r="C85" s="29"/>
      <c r="D85" s="29"/>
      <c r="E85" s="24" t="s">
        <v>8</v>
      </c>
      <c r="F85" s="22" t="s">
        <v>9</v>
      </c>
      <c r="G85" s="23">
        <v>0</v>
      </c>
      <c r="H85" s="23">
        <v>0</v>
      </c>
      <c r="I85" s="23">
        <v>0</v>
      </c>
      <c r="J85" s="30"/>
    </row>
    <row r="86" spans="1:10" ht="27" customHeight="1" x14ac:dyDescent="0.25">
      <c r="A86" s="30"/>
      <c r="B86" s="28"/>
      <c r="C86" s="29"/>
      <c r="D86" s="29"/>
      <c r="E86" s="24" t="s">
        <v>10</v>
      </c>
      <c r="F86" s="22" t="s">
        <v>9</v>
      </c>
      <c r="G86" s="23">
        <v>0</v>
      </c>
      <c r="H86" s="23">
        <v>0</v>
      </c>
      <c r="I86" s="23">
        <v>0</v>
      </c>
      <c r="J86" s="30"/>
    </row>
    <row r="87" spans="1:10" ht="27" customHeight="1" x14ac:dyDescent="0.25">
      <c r="A87" s="30"/>
      <c r="B87" s="28"/>
      <c r="C87" s="29"/>
      <c r="D87" s="29"/>
      <c r="E87" s="24" t="s">
        <v>11</v>
      </c>
      <c r="F87" s="22" t="s">
        <v>9</v>
      </c>
      <c r="G87" s="23">
        <f>2626687.55+181908.44</f>
        <v>2808595.9899999998</v>
      </c>
      <c r="H87" s="23">
        <v>0</v>
      </c>
      <c r="I87" s="23">
        <v>0</v>
      </c>
      <c r="J87" s="30"/>
    </row>
    <row r="88" spans="1:10" ht="27" customHeight="1" x14ac:dyDescent="0.25">
      <c r="A88" s="30" t="s">
        <v>210</v>
      </c>
      <c r="B88" s="30" t="s">
        <v>211</v>
      </c>
      <c r="C88" s="31">
        <v>46023</v>
      </c>
      <c r="D88" s="31">
        <v>46387</v>
      </c>
      <c r="E88" s="25" t="s">
        <v>6</v>
      </c>
      <c r="F88" s="26" t="s">
        <v>33</v>
      </c>
      <c r="G88" s="3">
        <f>SUM(G89:G91)</f>
        <v>177651.20000000001</v>
      </c>
      <c r="H88" s="3">
        <f t="shared" ref="H88" si="18">SUM(H89:H91)</f>
        <v>0</v>
      </c>
      <c r="I88" s="3">
        <v>0</v>
      </c>
      <c r="J88" s="30" t="s">
        <v>200</v>
      </c>
    </row>
    <row r="89" spans="1:10" ht="27" customHeight="1" x14ac:dyDescent="0.25">
      <c r="A89" s="30"/>
      <c r="B89" s="30"/>
      <c r="C89" s="31"/>
      <c r="D89" s="31"/>
      <c r="E89" s="25" t="s">
        <v>8</v>
      </c>
      <c r="F89" s="26" t="s">
        <v>9</v>
      </c>
      <c r="G89" s="3">
        <v>0</v>
      </c>
      <c r="H89" s="3">
        <v>0</v>
      </c>
      <c r="I89" s="3">
        <v>0</v>
      </c>
      <c r="J89" s="30"/>
    </row>
    <row r="90" spans="1:10" ht="27" customHeight="1" x14ac:dyDescent="0.25">
      <c r="A90" s="30"/>
      <c r="B90" s="30"/>
      <c r="C90" s="31"/>
      <c r="D90" s="31"/>
      <c r="E90" s="25" t="s">
        <v>10</v>
      </c>
      <c r="F90" s="26" t="s">
        <v>9</v>
      </c>
      <c r="G90" s="3">
        <v>0</v>
      </c>
      <c r="H90" s="3">
        <v>0</v>
      </c>
      <c r="I90" s="3">
        <v>0</v>
      </c>
      <c r="J90" s="30"/>
    </row>
    <row r="91" spans="1:10" ht="27" customHeight="1" x14ac:dyDescent="0.25">
      <c r="A91" s="30"/>
      <c r="B91" s="30"/>
      <c r="C91" s="31"/>
      <c r="D91" s="31"/>
      <c r="E91" s="25" t="s">
        <v>11</v>
      </c>
      <c r="F91" s="26" t="s">
        <v>9</v>
      </c>
      <c r="G91" s="3">
        <v>177651.20000000001</v>
      </c>
      <c r="H91" s="3">
        <v>0</v>
      </c>
      <c r="I91" s="3">
        <v>0</v>
      </c>
      <c r="J91" s="30"/>
    </row>
    <row r="92" spans="1:10" ht="27" customHeight="1" x14ac:dyDescent="0.25">
      <c r="A92" s="30" t="s">
        <v>212</v>
      </c>
      <c r="B92" s="28" t="s">
        <v>213</v>
      </c>
      <c r="C92" s="29">
        <v>45292</v>
      </c>
      <c r="D92" s="29">
        <v>45657</v>
      </c>
      <c r="E92" s="24" t="s">
        <v>6</v>
      </c>
      <c r="F92" s="22" t="s">
        <v>33</v>
      </c>
      <c r="G92" s="23">
        <f>SUM(G93:G95)</f>
        <v>561500</v>
      </c>
      <c r="H92" s="23">
        <f t="shared" ref="H92:I92" si="19">SUM(H93:H95)</f>
        <v>0</v>
      </c>
      <c r="I92" s="23">
        <f t="shared" si="19"/>
        <v>0</v>
      </c>
      <c r="J92" s="30" t="s">
        <v>200</v>
      </c>
    </row>
    <row r="93" spans="1:10" ht="27" customHeight="1" x14ac:dyDescent="0.25">
      <c r="A93" s="30"/>
      <c r="B93" s="28"/>
      <c r="C93" s="29"/>
      <c r="D93" s="29"/>
      <c r="E93" s="24" t="s">
        <v>8</v>
      </c>
      <c r="F93" s="22" t="s">
        <v>9</v>
      </c>
      <c r="G93" s="23">
        <v>0</v>
      </c>
      <c r="H93" s="23">
        <v>0</v>
      </c>
      <c r="I93" s="23">
        <v>0</v>
      </c>
      <c r="J93" s="30"/>
    </row>
    <row r="94" spans="1:10" ht="27" customHeight="1" x14ac:dyDescent="0.25">
      <c r="A94" s="30"/>
      <c r="B94" s="28"/>
      <c r="C94" s="29"/>
      <c r="D94" s="29"/>
      <c r="E94" s="24" t="s">
        <v>10</v>
      </c>
      <c r="F94" s="22" t="s">
        <v>9</v>
      </c>
      <c r="G94" s="23">
        <v>0</v>
      </c>
      <c r="H94" s="23">
        <v>0</v>
      </c>
      <c r="I94" s="23">
        <v>0</v>
      </c>
      <c r="J94" s="30"/>
    </row>
    <row r="95" spans="1:10" ht="27" customHeight="1" x14ac:dyDescent="0.25">
      <c r="A95" s="30"/>
      <c r="B95" s="28"/>
      <c r="C95" s="29"/>
      <c r="D95" s="29"/>
      <c r="E95" s="24" t="s">
        <v>11</v>
      </c>
      <c r="F95" s="22" t="s">
        <v>9</v>
      </c>
      <c r="G95" s="23">
        <v>561500</v>
      </c>
      <c r="H95" s="23">
        <v>0</v>
      </c>
      <c r="I95" s="23">
        <v>0</v>
      </c>
      <c r="J95" s="30"/>
    </row>
    <row r="96" spans="1:10" ht="27" customHeight="1" x14ac:dyDescent="0.25">
      <c r="A96" s="30" t="s">
        <v>215</v>
      </c>
      <c r="B96" s="28" t="s">
        <v>214</v>
      </c>
      <c r="C96" s="29">
        <v>45292</v>
      </c>
      <c r="D96" s="29">
        <v>45657</v>
      </c>
      <c r="E96" s="24" t="s">
        <v>6</v>
      </c>
      <c r="F96" s="22" t="s">
        <v>33</v>
      </c>
      <c r="G96" s="23">
        <f>SUM(G97:G99)</f>
        <v>499856.63</v>
      </c>
      <c r="H96" s="23">
        <f t="shared" ref="H96:I96" si="20">SUM(H97:H99)</f>
        <v>0</v>
      </c>
      <c r="I96" s="23">
        <f t="shared" si="20"/>
        <v>0</v>
      </c>
      <c r="J96" s="30" t="s">
        <v>200</v>
      </c>
    </row>
    <row r="97" spans="1:10" ht="27" customHeight="1" x14ac:dyDescent="0.25">
      <c r="A97" s="30"/>
      <c r="B97" s="28"/>
      <c r="C97" s="29"/>
      <c r="D97" s="29"/>
      <c r="E97" s="24" t="s">
        <v>8</v>
      </c>
      <c r="F97" s="22" t="s">
        <v>9</v>
      </c>
      <c r="G97" s="23">
        <v>0</v>
      </c>
      <c r="H97" s="23">
        <v>0</v>
      </c>
      <c r="I97" s="23">
        <v>0</v>
      </c>
      <c r="J97" s="30"/>
    </row>
    <row r="98" spans="1:10" ht="27" customHeight="1" x14ac:dyDescent="0.25">
      <c r="A98" s="30"/>
      <c r="B98" s="28"/>
      <c r="C98" s="29"/>
      <c r="D98" s="29"/>
      <c r="E98" s="24" t="s">
        <v>10</v>
      </c>
      <c r="F98" s="22" t="s">
        <v>9</v>
      </c>
      <c r="G98" s="23">
        <v>0</v>
      </c>
      <c r="H98" s="23">
        <v>0</v>
      </c>
      <c r="I98" s="23">
        <v>0</v>
      </c>
      <c r="J98" s="30"/>
    </row>
    <row r="99" spans="1:10" ht="27" customHeight="1" x14ac:dyDescent="0.25">
      <c r="A99" s="30"/>
      <c r="B99" s="28"/>
      <c r="C99" s="29"/>
      <c r="D99" s="29"/>
      <c r="E99" s="24" t="s">
        <v>11</v>
      </c>
      <c r="F99" s="22" t="s">
        <v>9</v>
      </c>
      <c r="G99" s="23">
        <f>44000+136187.97+162182.8+157485.86</f>
        <v>499856.63</v>
      </c>
      <c r="H99" s="23">
        <v>0</v>
      </c>
      <c r="I99" s="23">
        <v>0</v>
      </c>
      <c r="J99" s="30"/>
    </row>
    <row r="100" spans="1:10" ht="27" customHeight="1" x14ac:dyDescent="0.25">
      <c r="A100" s="30" t="s">
        <v>216</v>
      </c>
      <c r="B100" s="28" t="s">
        <v>217</v>
      </c>
      <c r="C100" s="29">
        <v>45292</v>
      </c>
      <c r="D100" s="29">
        <v>45657</v>
      </c>
      <c r="E100" s="24" t="s">
        <v>6</v>
      </c>
      <c r="F100" s="22" t="s">
        <v>33</v>
      </c>
      <c r="G100" s="23">
        <f>SUM(G101:G103)</f>
        <v>2768532.99</v>
      </c>
      <c r="H100" s="23">
        <f t="shared" ref="H100:I100" si="21">SUM(H101:H103)</f>
        <v>0</v>
      </c>
      <c r="I100" s="23">
        <f t="shared" si="21"/>
        <v>0</v>
      </c>
      <c r="J100" s="30" t="s">
        <v>200</v>
      </c>
    </row>
    <row r="101" spans="1:10" ht="27" customHeight="1" x14ac:dyDescent="0.25">
      <c r="A101" s="30"/>
      <c r="B101" s="28"/>
      <c r="C101" s="29"/>
      <c r="D101" s="29"/>
      <c r="E101" s="24" t="s">
        <v>8</v>
      </c>
      <c r="F101" s="22" t="s">
        <v>9</v>
      </c>
      <c r="G101" s="23">
        <v>0</v>
      </c>
      <c r="H101" s="23">
        <v>0</v>
      </c>
      <c r="I101" s="23">
        <v>0</v>
      </c>
      <c r="J101" s="30"/>
    </row>
    <row r="102" spans="1:10" ht="27" customHeight="1" x14ac:dyDescent="0.25">
      <c r="A102" s="30"/>
      <c r="B102" s="28"/>
      <c r="C102" s="29"/>
      <c r="D102" s="29"/>
      <c r="E102" s="24" t="s">
        <v>10</v>
      </c>
      <c r="F102" s="22" t="s">
        <v>9</v>
      </c>
      <c r="G102" s="23">
        <v>0</v>
      </c>
      <c r="H102" s="23">
        <v>0</v>
      </c>
      <c r="I102" s="23">
        <v>0</v>
      </c>
      <c r="J102" s="30"/>
    </row>
    <row r="103" spans="1:10" ht="27" customHeight="1" x14ac:dyDescent="0.25">
      <c r="A103" s="30"/>
      <c r="B103" s="28"/>
      <c r="C103" s="29"/>
      <c r="D103" s="29"/>
      <c r="E103" s="24" t="s">
        <v>11</v>
      </c>
      <c r="F103" s="22" t="s">
        <v>9</v>
      </c>
      <c r="G103" s="23">
        <f>2640722.54+127810.45</f>
        <v>2768532.99</v>
      </c>
      <c r="H103" s="23">
        <v>0</v>
      </c>
      <c r="I103" s="23">
        <v>0</v>
      </c>
      <c r="J103" s="30"/>
    </row>
    <row r="104" spans="1:10" ht="27" customHeight="1" x14ac:dyDescent="0.25">
      <c r="A104" s="30" t="s">
        <v>218</v>
      </c>
      <c r="B104" s="28" t="s">
        <v>219</v>
      </c>
      <c r="C104" s="29">
        <v>45292</v>
      </c>
      <c r="D104" s="29">
        <v>45657</v>
      </c>
      <c r="E104" s="24" t="s">
        <v>6</v>
      </c>
      <c r="F104" s="22" t="s">
        <v>33</v>
      </c>
      <c r="G104" s="23">
        <f>SUM(G105:G107)</f>
        <v>2102342.54</v>
      </c>
      <c r="H104" s="23">
        <f t="shared" ref="H104:I104" si="22">SUM(H105:H107)</f>
        <v>0</v>
      </c>
      <c r="I104" s="23">
        <f t="shared" si="22"/>
        <v>0</v>
      </c>
      <c r="J104" s="30" t="s">
        <v>200</v>
      </c>
    </row>
    <row r="105" spans="1:10" ht="27" customHeight="1" x14ac:dyDescent="0.25">
      <c r="A105" s="30"/>
      <c r="B105" s="28"/>
      <c r="C105" s="29"/>
      <c r="D105" s="29"/>
      <c r="E105" s="24" t="s">
        <v>8</v>
      </c>
      <c r="F105" s="22" t="s">
        <v>9</v>
      </c>
      <c r="G105" s="23">
        <v>0</v>
      </c>
      <c r="H105" s="23">
        <v>0</v>
      </c>
      <c r="I105" s="23">
        <v>0</v>
      </c>
      <c r="J105" s="30"/>
    </row>
    <row r="106" spans="1:10" ht="27" customHeight="1" x14ac:dyDescent="0.25">
      <c r="A106" s="30"/>
      <c r="B106" s="28"/>
      <c r="C106" s="29"/>
      <c r="D106" s="29"/>
      <c r="E106" s="24" t="s">
        <v>10</v>
      </c>
      <c r="F106" s="22" t="s">
        <v>9</v>
      </c>
      <c r="G106" s="23">
        <v>0</v>
      </c>
      <c r="H106" s="23">
        <v>0</v>
      </c>
      <c r="I106" s="23">
        <v>0</v>
      </c>
      <c r="J106" s="30"/>
    </row>
    <row r="107" spans="1:10" ht="27" customHeight="1" x14ac:dyDescent="0.25">
      <c r="A107" s="30"/>
      <c r="B107" s="28"/>
      <c r="C107" s="29"/>
      <c r="D107" s="29"/>
      <c r="E107" s="24" t="s">
        <v>11</v>
      </c>
      <c r="F107" s="22" t="s">
        <v>9</v>
      </c>
      <c r="G107" s="23">
        <v>2102342.54</v>
      </c>
      <c r="H107" s="23">
        <v>0</v>
      </c>
      <c r="I107" s="23">
        <v>0</v>
      </c>
      <c r="J107" s="30"/>
    </row>
    <row r="108" spans="1:10" ht="25.5" customHeight="1" x14ac:dyDescent="0.25">
      <c r="A108" s="30" t="s">
        <v>220</v>
      </c>
      <c r="B108" s="30" t="s">
        <v>115</v>
      </c>
      <c r="C108" s="31">
        <v>45658</v>
      </c>
      <c r="D108" s="31">
        <v>46022</v>
      </c>
      <c r="E108" s="9" t="s">
        <v>6</v>
      </c>
      <c r="F108" s="2" t="s">
        <v>33</v>
      </c>
      <c r="G108" s="3">
        <f>SUM(G109:G111)</f>
        <v>6413461.79</v>
      </c>
      <c r="H108" s="3">
        <f t="shared" ref="H108:I108" si="23">SUM(H109:H111)</f>
        <v>2000000</v>
      </c>
      <c r="I108" s="3">
        <f t="shared" si="23"/>
        <v>0</v>
      </c>
      <c r="J108" s="30" t="s">
        <v>221</v>
      </c>
    </row>
    <row r="109" spans="1:10" ht="25.5" customHeight="1" x14ac:dyDescent="0.25">
      <c r="A109" s="30"/>
      <c r="B109" s="30"/>
      <c r="C109" s="31"/>
      <c r="D109" s="31"/>
      <c r="E109" s="9" t="s">
        <v>8</v>
      </c>
      <c r="F109" s="2" t="s">
        <v>9</v>
      </c>
      <c r="G109" s="3">
        <v>0</v>
      </c>
      <c r="H109" s="3">
        <v>0</v>
      </c>
      <c r="I109" s="3">
        <v>0</v>
      </c>
      <c r="J109" s="30"/>
    </row>
    <row r="110" spans="1:10" ht="25.5" customHeight="1" x14ac:dyDescent="0.25">
      <c r="A110" s="30"/>
      <c r="B110" s="30"/>
      <c r="C110" s="31"/>
      <c r="D110" s="31"/>
      <c r="E110" s="9" t="s">
        <v>10</v>
      </c>
      <c r="F110" s="2" t="s">
        <v>9</v>
      </c>
      <c r="G110" s="3">
        <v>0</v>
      </c>
      <c r="H110" s="3">
        <v>0</v>
      </c>
      <c r="I110" s="3">
        <v>0</v>
      </c>
      <c r="J110" s="30"/>
    </row>
    <row r="111" spans="1:10" ht="25.5" customHeight="1" x14ac:dyDescent="0.25">
      <c r="A111" s="30"/>
      <c r="B111" s="30"/>
      <c r="C111" s="31"/>
      <c r="D111" s="31"/>
      <c r="E111" s="9" t="s">
        <v>11</v>
      </c>
      <c r="F111" s="2" t="s">
        <v>9</v>
      </c>
      <c r="G111" s="3">
        <v>6413461.79</v>
      </c>
      <c r="H111" s="3">
        <v>2000000</v>
      </c>
      <c r="I111" s="3">
        <v>0</v>
      </c>
      <c r="J111" s="30"/>
    </row>
    <row r="112" spans="1:10" ht="25.5" customHeight="1" x14ac:dyDescent="0.25">
      <c r="A112" s="28" t="s">
        <v>188</v>
      </c>
      <c r="B112" s="28" t="s">
        <v>179</v>
      </c>
      <c r="C112" s="29">
        <v>45292</v>
      </c>
      <c r="D112" s="29">
        <v>45657</v>
      </c>
      <c r="E112" s="21" t="s">
        <v>6</v>
      </c>
      <c r="F112" s="22" t="s">
        <v>33</v>
      </c>
      <c r="G112" s="23">
        <f>SUM(G113:G115)</f>
        <v>350173.46</v>
      </c>
      <c r="H112" s="23">
        <f t="shared" ref="H112:I112" si="24">SUM(H113:H115)</f>
        <v>0</v>
      </c>
      <c r="I112" s="23">
        <f t="shared" si="24"/>
        <v>0</v>
      </c>
      <c r="J112" s="28" t="s">
        <v>189</v>
      </c>
    </row>
    <row r="113" spans="1:10" ht="25.5" customHeight="1" x14ac:dyDescent="0.25">
      <c r="A113" s="28"/>
      <c r="B113" s="28"/>
      <c r="C113" s="29"/>
      <c r="D113" s="29"/>
      <c r="E113" s="21" t="s">
        <v>8</v>
      </c>
      <c r="F113" s="22" t="s">
        <v>9</v>
      </c>
      <c r="G113" s="23">
        <v>0</v>
      </c>
      <c r="H113" s="23">
        <v>0</v>
      </c>
      <c r="I113" s="23">
        <v>0</v>
      </c>
      <c r="J113" s="28"/>
    </row>
    <row r="114" spans="1:10" ht="25.5" customHeight="1" x14ac:dyDescent="0.25">
      <c r="A114" s="28"/>
      <c r="B114" s="28"/>
      <c r="C114" s="29"/>
      <c r="D114" s="29"/>
      <c r="E114" s="21" t="s">
        <v>10</v>
      </c>
      <c r="F114" s="22" t="s">
        <v>9</v>
      </c>
      <c r="G114" s="23">
        <v>0</v>
      </c>
      <c r="H114" s="23">
        <v>0</v>
      </c>
      <c r="I114" s="23">
        <v>0</v>
      </c>
      <c r="J114" s="28"/>
    </row>
    <row r="115" spans="1:10" ht="25.5" customHeight="1" x14ac:dyDescent="0.25">
      <c r="A115" s="28"/>
      <c r="B115" s="28"/>
      <c r="C115" s="29"/>
      <c r="D115" s="29"/>
      <c r="E115" s="21" t="s">
        <v>11</v>
      </c>
      <c r="F115" s="22" t="s">
        <v>9</v>
      </c>
      <c r="G115" s="23">
        <f>175900+100000+74273.46</f>
        <v>350173.46</v>
      </c>
      <c r="H115" s="23">
        <v>0</v>
      </c>
      <c r="I115" s="23">
        <v>0</v>
      </c>
      <c r="J115" s="28"/>
    </row>
    <row r="116" spans="1:10" ht="49.5" customHeight="1" x14ac:dyDescent="0.25">
      <c r="A116" s="28" t="s">
        <v>190</v>
      </c>
      <c r="B116" s="28" t="s">
        <v>58</v>
      </c>
      <c r="C116" s="29">
        <v>45292</v>
      </c>
      <c r="D116" s="29">
        <v>45657</v>
      </c>
      <c r="E116" s="21" t="s">
        <v>6</v>
      </c>
      <c r="F116" s="22" t="s">
        <v>191</v>
      </c>
      <c r="G116" s="23">
        <f>SUM(G117:G119)</f>
        <v>19781642.580000002</v>
      </c>
      <c r="H116" s="23">
        <f t="shared" ref="H116:I116" si="25">SUM(H117:H119)</f>
        <v>0</v>
      </c>
      <c r="I116" s="23">
        <f t="shared" si="25"/>
        <v>0</v>
      </c>
      <c r="J116" s="28" t="s">
        <v>34</v>
      </c>
    </row>
    <row r="117" spans="1:10" ht="49.5" customHeight="1" x14ac:dyDescent="0.25">
      <c r="A117" s="28"/>
      <c r="B117" s="28"/>
      <c r="C117" s="29"/>
      <c r="D117" s="29"/>
      <c r="E117" s="21" t="s">
        <v>8</v>
      </c>
      <c r="F117" s="22" t="s">
        <v>9</v>
      </c>
      <c r="G117" s="23">
        <v>0</v>
      </c>
      <c r="H117" s="23">
        <v>0</v>
      </c>
      <c r="I117" s="23">
        <v>0</v>
      </c>
      <c r="J117" s="28"/>
    </row>
    <row r="118" spans="1:10" ht="49.5" customHeight="1" x14ac:dyDescent="0.25">
      <c r="A118" s="28"/>
      <c r="B118" s="28"/>
      <c r="C118" s="29"/>
      <c r="D118" s="29"/>
      <c r="E118" s="21" t="s">
        <v>10</v>
      </c>
      <c r="F118" s="22" t="s">
        <v>9</v>
      </c>
      <c r="G118" s="23">
        <v>18640241.800000001</v>
      </c>
      <c r="H118" s="23">
        <v>0</v>
      </c>
      <c r="I118" s="23">
        <v>0</v>
      </c>
      <c r="J118" s="28"/>
    </row>
    <row r="119" spans="1:10" ht="49.5" customHeight="1" x14ac:dyDescent="0.25">
      <c r="A119" s="28"/>
      <c r="B119" s="28"/>
      <c r="C119" s="29"/>
      <c r="D119" s="29"/>
      <c r="E119" s="21" t="s">
        <v>11</v>
      </c>
      <c r="F119" s="22" t="s">
        <v>9</v>
      </c>
      <c r="G119" s="23">
        <v>1141400.78</v>
      </c>
      <c r="H119" s="23">
        <v>0</v>
      </c>
      <c r="I119" s="23">
        <v>0</v>
      </c>
      <c r="J119" s="28"/>
    </row>
    <row r="120" spans="1:10" ht="49.5" customHeight="1" x14ac:dyDescent="0.25">
      <c r="A120" s="28" t="s">
        <v>192</v>
      </c>
      <c r="B120" s="28" t="s">
        <v>193</v>
      </c>
      <c r="C120" s="29">
        <v>45292</v>
      </c>
      <c r="D120" s="29">
        <v>45657</v>
      </c>
      <c r="E120" s="21" t="s">
        <v>6</v>
      </c>
      <c r="F120" s="22" t="s">
        <v>191</v>
      </c>
      <c r="G120" s="23">
        <f>SUM(G121:G123)</f>
        <v>3391000.74</v>
      </c>
      <c r="H120" s="23">
        <f t="shared" ref="H120:I120" si="26">SUM(H121:H123)</f>
        <v>0</v>
      </c>
      <c r="I120" s="23">
        <f t="shared" si="26"/>
        <v>0</v>
      </c>
      <c r="J120" s="28" t="s">
        <v>34</v>
      </c>
    </row>
    <row r="121" spans="1:10" ht="49.5" customHeight="1" x14ac:dyDescent="0.25">
      <c r="A121" s="28"/>
      <c r="B121" s="28"/>
      <c r="C121" s="29"/>
      <c r="D121" s="29"/>
      <c r="E121" s="21" t="s">
        <v>8</v>
      </c>
      <c r="F121" s="22" t="s">
        <v>9</v>
      </c>
      <c r="G121" s="23">
        <v>0</v>
      </c>
      <c r="H121" s="23">
        <v>0</v>
      </c>
      <c r="I121" s="23">
        <v>0</v>
      </c>
      <c r="J121" s="28"/>
    </row>
    <row r="122" spans="1:10" ht="50.25" customHeight="1" x14ac:dyDescent="0.25">
      <c r="A122" s="28"/>
      <c r="B122" s="28"/>
      <c r="C122" s="29"/>
      <c r="D122" s="29"/>
      <c r="E122" s="21" t="s">
        <v>10</v>
      </c>
      <c r="F122" s="22" t="s">
        <v>9</v>
      </c>
      <c r="G122" s="23">
        <v>3195340</v>
      </c>
      <c r="H122" s="23">
        <v>0</v>
      </c>
      <c r="I122" s="23">
        <v>0</v>
      </c>
      <c r="J122" s="28"/>
    </row>
    <row r="123" spans="1:10" ht="50.25" customHeight="1" x14ac:dyDescent="0.25">
      <c r="A123" s="28"/>
      <c r="B123" s="28"/>
      <c r="C123" s="29"/>
      <c r="D123" s="29"/>
      <c r="E123" s="21" t="s">
        <v>11</v>
      </c>
      <c r="F123" s="22" t="s">
        <v>9</v>
      </c>
      <c r="G123" s="23">
        <v>195660.74</v>
      </c>
      <c r="H123" s="23">
        <v>0</v>
      </c>
      <c r="I123" s="23">
        <v>0</v>
      </c>
      <c r="J123" s="28"/>
    </row>
    <row r="124" spans="1:10" ht="50.25" customHeight="1" x14ac:dyDescent="0.25">
      <c r="A124" s="28" t="s">
        <v>230</v>
      </c>
      <c r="B124" s="28" t="s">
        <v>194</v>
      </c>
      <c r="C124" s="29">
        <v>45292</v>
      </c>
      <c r="D124" s="29">
        <v>45657</v>
      </c>
      <c r="E124" s="21" t="s">
        <v>6</v>
      </c>
      <c r="F124" s="22" t="s">
        <v>191</v>
      </c>
      <c r="G124" s="23">
        <f>SUM(G125:G127)</f>
        <v>1395500.37</v>
      </c>
      <c r="H124" s="23">
        <f t="shared" ref="H124:I124" si="27">SUM(H125:H127)</f>
        <v>0</v>
      </c>
      <c r="I124" s="23">
        <f t="shared" si="27"/>
        <v>0</v>
      </c>
      <c r="J124" s="28" t="s">
        <v>34</v>
      </c>
    </row>
    <row r="125" spans="1:10" ht="50.25" customHeight="1" x14ac:dyDescent="0.25">
      <c r="A125" s="28"/>
      <c r="B125" s="28"/>
      <c r="C125" s="29"/>
      <c r="D125" s="29"/>
      <c r="E125" s="21" t="s">
        <v>8</v>
      </c>
      <c r="F125" s="22" t="s">
        <v>9</v>
      </c>
      <c r="G125" s="23">
        <v>0</v>
      </c>
      <c r="H125" s="23">
        <v>0</v>
      </c>
      <c r="I125" s="23">
        <v>0</v>
      </c>
      <c r="J125" s="28"/>
    </row>
    <row r="126" spans="1:10" ht="50.25" customHeight="1" x14ac:dyDescent="0.25">
      <c r="A126" s="28"/>
      <c r="B126" s="28"/>
      <c r="C126" s="29"/>
      <c r="D126" s="29"/>
      <c r="E126" s="21" t="s">
        <v>10</v>
      </c>
      <c r="F126" s="22" t="s">
        <v>9</v>
      </c>
      <c r="G126" s="23">
        <v>1314980</v>
      </c>
      <c r="H126" s="23">
        <v>0</v>
      </c>
      <c r="I126" s="23">
        <v>0</v>
      </c>
      <c r="J126" s="28"/>
    </row>
    <row r="127" spans="1:10" ht="50.25" customHeight="1" x14ac:dyDescent="0.25">
      <c r="A127" s="28"/>
      <c r="B127" s="28"/>
      <c r="C127" s="29"/>
      <c r="D127" s="29"/>
      <c r="E127" s="21" t="s">
        <v>11</v>
      </c>
      <c r="F127" s="22" t="s">
        <v>9</v>
      </c>
      <c r="G127" s="23">
        <v>80520.37</v>
      </c>
      <c r="H127" s="23">
        <v>0</v>
      </c>
      <c r="I127" s="23">
        <v>0</v>
      </c>
      <c r="J127" s="28"/>
    </row>
    <row r="128" spans="1:10" ht="25.5" customHeight="1" x14ac:dyDescent="0.25">
      <c r="A128" s="30" t="s">
        <v>35</v>
      </c>
      <c r="B128" s="32" t="s">
        <v>57</v>
      </c>
      <c r="C128" s="31">
        <v>45292</v>
      </c>
      <c r="D128" s="31">
        <v>46387</v>
      </c>
      <c r="E128" s="9" t="s">
        <v>6</v>
      </c>
      <c r="F128" s="2" t="s">
        <v>36</v>
      </c>
      <c r="G128" s="3">
        <f>SUM(G129:G131)</f>
        <v>105462</v>
      </c>
      <c r="H128" s="3">
        <f t="shared" ref="H128" si="28">SUM(H129:H131)</f>
        <v>58590</v>
      </c>
      <c r="I128" s="3">
        <f t="shared" ref="I128" si="29">SUM(I129:I131)</f>
        <v>58590</v>
      </c>
      <c r="J128" s="30" t="s">
        <v>37</v>
      </c>
    </row>
    <row r="129" spans="1:10" ht="25.5" customHeight="1" x14ac:dyDescent="0.25">
      <c r="A129" s="30"/>
      <c r="B129" s="32"/>
      <c r="C129" s="31"/>
      <c r="D129" s="31"/>
      <c r="E129" s="9" t="s">
        <v>8</v>
      </c>
      <c r="F129" s="2" t="s">
        <v>9</v>
      </c>
      <c r="G129" s="3">
        <v>0</v>
      </c>
      <c r="H129" s="3">
        <v>0</v>
      </c>
      <c r="I129" s="3">
        <v>0</v>
      </c>
      <c r="J129" s="30"/>
    </row>
    <row r="130" spans="1:10" ht="25.5" customHeight="1" x14ac:dyDescent="0.25">
      <c r="A130" s="30"/>
      <c r="B130" s="32"/>
      <c r="C130" s="31"/>
      <c r="D130" s="31"/>
      <c r="E130" s="9" t="s">
        <v>10</v>
      </c>
      <c r="F130" s="2" t="s">
        <v>9</v>
      </c>
      <c r="G130" s="3">
        <v>0</v>
      </c>
      <c r="H130" s="3">
        <v>0</v>
      </c>
      <c r="I130" s="3">
        <v>0</v>
      </c>
      <c r="J130" s="30"/>
    </row>
    <row r="131" spans="1:10" ht="25.5" customHeight="1" x14ac:dyDescent="0.25">
      <c r="A131" s="30"/>
      <c r="B131" s="32"/>
      <c r="C131" s="31"/>
      <c r="D131" s="31"/>
      <c r="E131" s="9" t="s">
        <v>11</v>
      </c>
      <c r="F131" s="2" t="s">
        <v>9</v>
      </c>
      <c r="G131" s="3">
        <v>105462</v>
      </c>
      <c r="H131" s="3">
        <v>58590</v>
      </c>
      <c r="I131" s="3">
        <v>58590</v>
      </c>
      <c r="J131" s="30"/>
    </row>
    <row r="132" spans="1:10" ht="48.75" customHeight="1" x14ac:dyDescent="0.25">
      <c r="A132" s="28" t="s">
        <v>195</v>
      </c>
      <c r="B132" s="48" t="s">
        <v>57</v>
      </c>
      <c r="C132" s="29">
        <v>45292</v>
      </c>
      <c r="D132" s="29">
        <v>45657</v>
      </c>
      <c r="E132" s="21" t="s">
        <v>6</v>
      </c>
      <c r="F132" s="22" t="s">
        <v>196</v>
      </c>
      <c r="G132" s="23">
        <f>SUM(G133:G135)</f>
        <v>1629812.64</v>
      </c>
      <c r="H132" s="23">
        <f t="shared" ref="H132:I132" si="30">SUM(H133:H135)</f>
        <v>0</v>
      </c>
      <c r="I132" s="23">
        <f t="shared" si="30"/>
        <v>0</v>
      </c>
      <c r="J132" s="28" t="s">
        <v>197</v>
      </c>
    </row>
    <row r="133" spans="1:10" ht="48.75" customHeight="1" x14ac:dyDescent="0.25">
      <c r="A133" s="28"/>
      <c r="B133" s="48"/>
      <c r="C133" s="29"/>
      <c r="D133" s="29"/>
      <c r="E133" s="21" t="s">
        <v>8</v>
      </c>
      <c r="F133" s="22" t="s">
        <v>9</v>
      </c>
      <c r="G133" s="23">
        <v>0</v>
      </c>
      <c r="H133" s="23">
        <v>0</v>
      </c>
      <c r="I133" s="23">
        <v>0</v>
      </c>
      <c r="J133" s="28"/>
    </row>
    <row r="134" spans="1:10" ht="48.75" customHeight="1" x14ac:dyDescent="0.25">
      <c r="A134" s="28"/>
      <c r="B134" s="48"/>
      <c r="C134" s="29"/>
      <c r="D134" s="29"/>
      <c r="E134" s="21" t="s">
        <v>10</v>
      </c>
      <c r="F134" s="22" t="s">
        <v>9</v>
      </c>
      <c r="G134" s="23">
        <v>1629812.64</v>
      </c>
      <c r="H134" s="23">
        <v>0</v>
      </c>
      <c r="I134" s="23">
        <v>0</v>
      </c>
      <c r="J134" s="28"/>
    </row>
    <row r="135" spans="1:10" ht="48.75" customHeight="1" x14ac:dyDescent="0.25">
      <c r="A135" s="28"/>
      <c r="B135" s="48"/>
      <c r="C135" s="29"/>
      <c r="D135" s="29"/>
      <c r="E135" s="21" t="s">
        <v>11</v>
      </c>
      <c r="F135" s="22" t="s">
        <v>9</v>
      </c>
      <c r="G135" s="23">
        <v>0</v>
      </c>
      <c r="H135" s="23">
        <v>0</v>
      </c>
      <c r="I135" s="23">
        <v>0</v>
      </c>
      <c r="J135" s="28"/>
    </row>
    <row r="136" spans="1:10" ht="28.5" customHeight="1" x14ac:dyDescent="0.25">
      <c r="A136" s="30" t="s">
        <v>223</v>
      </c>
      <c r="B136" s="32" t="s">
        <v>201</v>
      </c>
      <c r="C136" s="31">
        <v>45292</v>
      </c>
      <c r="D136" s="31">
        <v>45657</v>
      </c>
      <c r="E136" s="25" t="s">
        <v>6</v>
      </c>
      <c r="F136" s="26" t="s">
        <v>226</v>
      </c>
      <c r="G136" s="3">
        <f>SUM(G137:G139)</f>
        <v>400000</v>
      </c>
      <c r="H136" s="3">
        <f t="shared" ref="H136:I136" si="31">SUM(H137:H139)</f>
        <v>0</v>
      </c>
      <c r="I136" s="3">
        <f t="shared" si="31"/>
        <v>0</v>
      </c>
      <c r="J136" s="30" t="s">
        <v>224</v>
      </c>
    </row>
    <row r="137" spans="1:10" ht="28.5" customHeight="1" x14ac:dyDescent="0.25">
      <c r="A137" s="30"/>
      <c r="B137" s="32"/>
      <c r="C137" s="31"/>
      <c r="D137" s="31"/>
      <c r="E137" s="25" t="s">
        <v>8</v>
      </c>
      <c r="F137" s="26" t="s">
        <v>9</v>
      </c>
      <c r="G137" s="3">
        <v>0</v>
      </c>
      <c r="H137" s="3">
        <v>0</v>
      </c>
      <c r="I137" s="3">
        <v>0</v>
      </c>
      <c r="J137" s="30"/>
    </row>
    <row r="138" spans="1:10" ht="28.5" customHeight="1" x14ac:dyDescent="0.25">
      <c r="A138" s="30"/>
      <c r="B138" s="32"/>
      <c r="C138" s="31"/>
      <c r="D138" s="31"/>
      <c r="E138" s="25" t="s">
        <v>10</v>
      </c>
      <c r="F138" s="26" t="s">
        <v>9</v>
      </c>
      <c r="G138" s="3">
        <v>400000</v>
      </c>
      <c r="H138" s="3">
        <v>0</v>
      </c>
      <c r="I138" s="3">
        <v>0</v>
      </c>
      <c r="J138" s="30"/>
    </row>
    <row r="139" spans="1:10" ht="28.5" customHeight="1" x14ac:dyDescent="0.25">
      <c r="A139" s="30"/>
      <c r="B139" s="32"/>
      <c r="C139" s="31"/>
      <c r="D139" s="31"/>
      <c r="E139" s="25" t="s">
        <v>11</v>
      </c>
      <c r="F139" s="26" t="s">
        <v>9</v>
      </c>
      <c r="G139" s="3">
        <v>0</v>
      </c>
      <c r="H139" s="3">
        <v>0</v>
      </c>
      <c r="I139" s="3">
        <v>0</v>
      </c>
      <c r="J139" s="30"/>
    </row>
    <row r="140" spans="1:10" ht="30" customHeight="1" x14ac:dyDescent="0.25">
      <c r="A140" s="30" t="s">
        <v>225</v>
      </c>
      <c r="B140" s="32" t="s">
        <v>222</v>
      </c>
      <c r="C140" s="31">
        <v>45292</v>
      </c>
      <c r="D140" s="31">
        <v>45657</v>
      </c>
      <c r="E140" s="25" t="s">
        <v>6</v>
      </c>
      <c r="F140" s="26" t="s">
        <v>226</v>
      </c>
      <c r="G140" s="3">
        <f>SUM(G141:G143)</f>
        <v>400000</v>
      </c>
      <c r="H140" s="3">
        <f t="shared" ref="H140:I140" si="32">SUM(H141:H143)</f>
        <v>0</v>
      </c>
      <c r="I140" s="3">
        <f t="shared" si="32"/>
        <v>0</v>
      </c>
      <c r="J140" s="30" t="s">
        <v>224</v>
      </c>
    </row>
    <row r="141" spans="1:10" ht="30" customHeight="1" x14ac:dyDescent="0.25">
      <c r="A141" s="30"/>
      <c r="B141" s="32"/>
      <c r="C141" s="31"/>
      <c r="D141" s="31"/>
      <c r="E141" s="25" t="s">
        <v>8</v>
      </c>
      <c r="F141" s="26" t="s">
        <v>9</v>
      </c>
      <c r="G141" s="3">
        <v>0</v>
      </c>
      <c r="H141" s="3">
        <v>0</v>
      </c>
      <c r="I141" s="3">
        <v>0</v>
      </c>
      <c r="J141" s="30"/>
    </row>
    <row r="142" spans="1:10" ht="30" customHeight="1" x14ac:dyDescent="0.25">
      <c r="A142" s="30"/>
      <c r="B142" s="32"/>
      <c r="C142" s="31"/>
      <c r="D142" s="31"/>
      <c r="E142" s="25" t="s">
        <v>10</v>
      </c>
      <c r="F142" s="26" t="s">
        <v>9</v>
      </c>
      <c r="G142" s="3">
        <v>400000</v>
      </c>
      <c r="H142" s="3">
        <v>0</v>
      </c>
      <c r="I142" s="3">
        <v>0</v>
      </c>
      <c r="J142" s="30"/>
    </row>
    <row r="143" spans="1:10" ht="30" customHeight="1" x14ac:dyDescent="0.25">
      <c r="A143" s="30"/>
      <c r="B143" s="32"/>
      <c r="C143" s="31"/>
      <c r="D143" s="31"/>
      <c r="E143" s="25" t="s">
        <v>11</v>
      </c>
      <c r="F143" s="26" t="s">
        <v>9</v>
      </c>
      <c r="G143" s="3">
        <v>0</v>
      </c>
      <c r="H143" s="3">
        <v>0</v>
      </c>
      <c r="I143" s="3">
        <v>0</v>
      </c>
      <c r="J143" s="30"/>
    </row>
    <row r="144" spans="1:10" ht="29.25" customHeight="1" x14ac:dyDescent="0.25">
      <c r="A144" s="30" t="s">
        <v>228</v>
      </c>
      <c r="B144" s="32" t="s">
        <v>227</v>
      </c>
      <c r="C144" s="31">
        <v>45292</v>
      </c>
      <c r="D144" s="31">
        <v>45657</v>
      </c>
      <c r="E144" s="25" t="s">
        <v>6</v>
      </c>
      <c r="F144" s="26" t="s">
        <v>226</v>
      </c>
      <c r="G144" s="3">
        <f>SUM(G145:G147)</f>
        <v>400000</v>
      </c>
      <c r="H144" s="3">
        <f t="shared" ref="H144:I144" si="33">SUM(H145:H147)</f>
        <v>0</v>
      </c>
      <c r="I144" s="3">
        <f t="shared" si="33"/>
        <v>0</v>
      </c>
      <c r="J144" s="30" t="s">
        <v>224</v>
      </c>
    </row>
    <row r="145" spans="1:10" ht="29.25" customHeight="1" x14ac:dyDescent="0.25">
      <c r="A145" s="30"/>
      <c r="B145" s="32"/>
      <c r="C145" s="31"/>
      <c r="D145" s="31"/>
      <c r="E145" s="25" t="s">
        <v>8</v>
      </c>
      <c r="F145" s="26" t="s">
        <v>9</v>
      </c>
      <c r="G145" s="3">
        <v>0</v>
      </c>
      <c r="H145" s="3">
        <v>0</v>
      </c>
      <c r="I145" s="3">
        <v>0</v>
      </c>
      <c r="J145" s="30"/>
    </row>
    <row r="146" spans="1:10" ht="29.25" customHeight="1" x14ac:dyDescent="0.25">
      <c r="A146" s="30"/>
      <c r="B146" s="32"/>
      <c r="C146" s="31"/>
      <c r="D146" s="31"/>
      <c r="E146" s="25" t="s">
        <v>10</v>
      </c>
      <c r="F146" s="26" t="s">
        <v>9</v>
      </c>
      <c r="G146" s="3">
        <v>400000</v>
      </c>
      <c r="H146" s="3">
        <v>0</v>
      </c>
      <c r="I146" s="3">
        <v>0</v>
      </c>
      <c r="J146" s="30"/>
    </row>
    <row r="147" spans="1:10" ht="29.25" customHeight="1" x14ac:dyDescent="0.25">
      <c r="A147" s="30"/>
      <c r="B147" s="32"/>
      <c r="C147" s="31"/>
      <c r="D147" s="31"/>
      <c r="E147" s="25" t="s">
        <v>11</v>
      </c>
      <c r="F147" s="26" t="s">
        <v>9</v>
      </c>
      <c r="G147" s="3">
        <v>0</v>
      </c>
      <c r="H147" s="3">
        <v>0</v>
      </c>
      <c r="I147" s="3">
        <v>0</v>
      </c>
      <c r="J147" s="30"/>
    </row>
    <row r="148" spans="1:10" ht="25.5" customHeight="1" x14ac:dyDescent="0.25">
      <c r="A148" s="30" t="s">
        <v>38</v>
      </c>
      <c r="B148" s="32" t="s">
        <v>57</v>
      </c>
      <c r="C148" s="31">
        <v>45292</v>
      </c>
      <c r="D148" s="31">
        <v>46387</v>
      </c>
      <c r="E148" s="9" t="s">
        <v>6</v>
      </c>
      <c r="F148" s="2" t="s">
        <v>39</v>
      </c>
      <c r="G148" s="3">
        <f>SUM(G149:G151)</f>
        <v>6792190.4000000004</v>
      </c>
      <c r="H148" s="3">
        <f t="shared" ref="H148" si="34">SUM(H149:H151)</f>
        <v>6817441.4000000004</v>
      </c>
      <c r="I148" s="3">
        <f t="shared" ref="I148" si="35">SUM(I149:I151)</f>
        <v>6843702.5</v>
      </c>
      <c r="J148" s="30" t="s">
        <v>91</v>
      </c>
    </row>
    <row r="149" spans="1:10" ht="25.5" customHeight="1" x14ac:dyDescent="0.25">
      <c r="A149" s="30"/>
      <c r="B149" s="32"/>
      <c r="C149" s="31"/>
      <c r="D149" s="31"/>
      <c r="E149" s="9" t="s">
        <v>8</v>
      </c>
      <c r="F149" s="2" t="s">
        <v>9</v>
      </c>
      <c r="G149" s="3">
        <v>0</v>
      </c>
      <c r="H149" s="3">
        <v>0</v>
      </c>
      <c r="I149" s="3">
        <v>0</v>
      </c>
      <c r="J149" s="30"/>
    </row>
    <row r="150" spans="1:10" ht="25.5" customHeight="1" x14ac:dyDescent="0.25">
      <c r="A150" s="30"/>
      <c r="B150" s="32"/>
      <c r="C150" s="31"/>
      <c r="D150" s="31"/>
      <c r="E150" s="9" t="s">
        <v>10</v>
      </c>
      <c r="F150" s="2" t="s">
        <v>9</v>
      </c>
      <c r="G150" s="3">
        <v>6792190.4000000004</v>
      </c>
      <c r="H150" s="3">
        <v>6817441.4000000004</v>
      </c>
      <c r="I150" s="3">
        <v>6843702.5</v>
      </c>
      <c r="J150" s="30"/>
    </row>
    <row r="151" spans="1:10" ht="25.5" customHeight="1" x14ac:dyDescent="0.25">
      <c r="A151" s="30"/>
      <c r="B151" s="32"/>
      <c r="C151" s="31"/>
      <c r="D151" s="31"/>
      <c r="E151" s="9" t="s">
        <v>11</v>
      </c>
      <c r="F151" s="2" t="s">
        <v>9</v>
      </c>
      <c r="G151" s="3">
        <v>0</v>
      </c>
      <c r="H151" s="3">
        <v>0</v>
      </c>
      <c r="I151" s="3">
        <v>0</v>
      </c>
      <c r="J151" s="30"/>
    </row>
    <row r="152" spans="1:10" ht="24.75" customHeight="1" x14ac:dyDescent="0.25">
      <c r="A152" s="30" t="s">
        <v>40</v>
      </c>
      <c r="B152" s="32" t="s">
        <v>57</v>
      </c>
      <c r="C152" s="31">
        <v>45292</v>
      </c>
      <c r="D152" s="31">
        <v>46387</v>
      </c>
      <c r="E152" s="9" t="s">
        <v>6</v>
      </c>
      <c r="F152" s="2" t="s">
        <v>109</v>
      </c>
      <c r="G152" s="3">
        <f>SUM(G153:G155)</f>
        <v>3359818.68</v>
      </c>
      <c r="H152" s="3">
        <f t="shared" ref="H152" si="36">SUM(H153:H155)</f>
        <v>3101542.36</v>
      </c>
      <c r="I152" s="3">
        <f t="shared" ref="I152" si="37">SUM(I153:I155)</f>
        <v>3101542.36</v>
      </c>
      <c r="J152" s="30" t="s">
        <v>92</v>
      </c>
    </row>
    <row r="153" spans="1:10" ht="24.75" customHeight="1" x14ac:dyDescent="0.25">
      <c r="A153" s="30"/>
      <c r="B153" s="32"/>
      <c r="C153" s="31"/>
      <c r="D153" s="31"/>
      <c r="E153" s="9" t="s">
        <v>8</v>
      </c>
      <c r="F153" s="2" t="s">
        <v>9</v>
      </c>
      <c r="G153" s="3">
        <v>0</v>
      </c>
      <c r="H153" s="3">
        <v>0</v>
      </c>
      <c r="I153" s="3">
        <v>0</v>
      </c>
      <c r="J153" s="30"/>
    </row>
    <row r="154" spans="1:10" ht="24.75" customHeight="1" x14ac:dyDescent="0.25">
      <c r="A154" s="30"/>
      <c r="B154" s="32"/>
      <c r="C154" s="31"/>
      <c r="D154" s="31"/>
      <c r="E154" s="9" t="s">
        <v>10</v>
      </c>
      <c r="F154" s="2" t="s">
        <v>9</v>
      </c>
      <c r="G154" s="3">
        <v>3359818.68</v>
      </c>
      <c r="H154" s="3">
        <v>3101542.36</v>
      </c>
      <c r="I154" s="3">
        <v>3101542.36</v>
      </c>
      <c r="J154" s="30"/>
    </row>
    <row r="155" spans="1:10" ht="24.75" customHeight="1" x14ac:dyDescent="0.25">
      <c r="A155" s="30"/>
      <c r="B155" s="32"/>
      <c r="C155" s="31"/>
      <c r="D155" s="31"/>
      <c r="E155" s="9" t="s">
        <v>11</v>
      </c>
      <c r="F155" s="2" t="s">
        <v>9</v>
      </c>
      <c r="G155" s="3">
        <v>0</v>
      </c>
      <c r="H155" s="3">
        <v>0</v>
      </c>
      <c r="I155" s="3">
        <v>0</v>
      </c>
      <c r="J155" s="30"/>
    </row>
    <row r="156" spans="1:10" ht="12" customHeight="1" x14ac:dyDescent="0.25">
      <c r="A156" s="36" t="s">
        <v>3</v>
      </c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 ht="26.25" customHeight="1" x14ac:dyDescent="0.25">
      <c r="A157" s="30" t="s">
        <v>29</v>
      </c>
      <c r="B157" s="32" t="s">
        <v>5</v>
      </c>
      <c r="C157" s="31">
        <v>45292</v>
      </c>
      <c r="D157" s="31">
        <v>46387</v>
      </c>
      <c r="E157" s="9" t="s">
        <v>6</v>
      </c>
      <c r="F157" s="2" t="s">
        <v>41</v>
      </c>
      <c r="G157" s="16">
        <f>SUM(G158:G160)</f>
        <v>75685486.370000005</v>
      </c>
      <c r="H157" s="16">
        <f t="shared" ref="H157" si="38">SUM(H158:H160)</f>
        <v>74660438.5</v>
      </c>
      <c r="I157" s="16">
        <f t="shared" ref="I157" si="39">SUM(I158:I160)</f>
        <v>77603088.060000002</v>
      </c>
      <c r="J157" s="30" t="s">
        <v>31</v>
      </c>
    </row>
    <row r="158" spans="1:10" ht="26.25" customHeight="1" x14ac:dyDescent="0.25">
      <c r="A158" s="30"/>
      <c r="B158" s="32"/>
      <c r="C158" s="31"/>
      <c r="D158" s="31"/>
      <c r="E158" s="9" t="s">
        <v>8</v>
      </c>
      <c r="F158" s="2" t="s">
        <v>9</v>
      </c>
      <c r="G158" s="16">
        <v>0</v>
      </c>
      <c r="H158" s="16">
        <v>0</v>
      </c>
      <c r="I158" s="16">
        <v>0</v>
      </c>
      <c r="J158" s="30"/>
    </row>
    <row r="159" spans="1:10" ht="26.25" customHeight="1" x14ac:dyDescent="0.25">
      <c r="A159" s="30"/>
      <c r="B159" s="32"/>
      <c r="C159" s="31"/>
      <c r="D159" s="31"/>
      <c r="E159" s="9" t="s">
        <v>10</v>
      </c>
      <c r="F159" s="2" t="s">
        <v>9</v>
      </c>
      <c r="G159" s="16">
        <v>0</v>
      </c>
      <c r="H159" s="16">
        <v>0</v>
      </c>
      <c r="I159" s="16">
        <v>0</v>
      </c>
      <c r="J159" s="30"/>
    </row>
    <row r="160" spans="1:10" ht="26.25" customHeight="1" x14ac:dyDescent="0.25">
      <c r="A160" s="30"/>
      <c r="B160" s="32"/>
      <c r="C160" s="31"/>
      <c r="D160" s="31"/>
      <c r="E160" s="9" t="s">
        <v>11</v>
      </c>
      <c r="F160" s="2" t="s">
        <v>9</v>
      </c>
      <c r="G160" s="16">
        <f>71898600+3929100+350000+141380+60000+53200+100000+30000+22280+100000+9680+550000+172000-1730753.63</f>
        <v>75685486.370000005</v>
      </c>
      <c r="H160" s="16">
        <v>74660438.5</v>
      </c>
      <c r="I160" s="16">
        <v>77603088.060000002</v>
      </c>
      <c r="J160" s="30"/>
    </row>
    <row r="161" spans="1:10" ht="60" customHeight="1" x14ac:dyDescent="0.25">
      <c r="A161" s="30" t="s">
        <v>32</v>
      </c>
      <c r="B161" s="32" t="s">
        <v>5</v>
      </c>
      <c r="C161" s="31">
        <v>45292</v>
      </c>
      <c r="D161" s="31">
        <v>46387</v>
      </c>
      <c r="E161" s="9" t="s">
        <v>6</v>
      </c>
      <c r="F161" s="2" t="s">
        <v>42</v>
      </c>
      <c r="G161" s="16">
        <f>SUM(G162:G164)</f>
        <v>530925517.23000002</v>
      </c>
      <c r="H161" s="16">
        <f t="shared" ref="H161" si="40">SUM(H162:H164)</f>
        <v>540952857.00999999</v>
      </c>
      <c r="I161" s="16">
        <f t="shared" ref="I161" si="41">SUM(I162:I164)</f>
        <v>563321197.76999998</v>
      </c>
      <c r="J161" s="30" t="s">
        <v>93</v>
      </c>
    </row>
    <row r="162" spans="1:10" ht="60" customHeight="1" x14ac:dyDescent="0.25">
      <c r="A162" s="30"/>
      <c r="B162" s="32"/>
      <c r="C162" s="31"/>
      <c r="D162" s="31"/>
      <c r="E162" s="9" t="s">
        <v>8</v>
      </c>
      <c r="F162" s="2" t="s">
        <v>9</v>
      </c>
      <c r="G162" s="16">
        <v>0</v>
      </c>
      <c r="H162" s="16">
        <v>0</v>
      </c>
      <c r="I162" s="16">
        <v>0</v>
      </c>
      <c r="J162" s="30"/>
    </row>
    <row r="163" spans="1:10" ht="60" customHeight="1" x14ac:dyDescent="0.25">
      <c r="A163" s="30"/>
      <c r="B163" s="32"/>
      <c r="C163" s="31"/>
      <c r="D163" s="31"/>
      <c r="E163" s="9" t="s">
        <v>10</v>
      </c>
      <c r="F163" s="2" t="s">
        <v>9</v>
      </c>
      <c r="G163" s="16">
        <f>507058783.8+21866733.43+2000000</f>
        <v>530925517.23000002</v>
      </c>
      <c r="H163" s="16">
        <v>540952857.00999999</v>
      </c>
      <c r="I163" s="16">
        <v>563321197.76999998</v>
      </c>
      <c r="J163" s="30"/>
    </row>
    <row r="164" spans="1:10" ht="60" customHeight="1" x14ac:dyDescent="0.25">
      <c r="A164" s="30"/>
      <c r="B164" s="32"/>
      <c r="C164" s="31"/>
      <c r="D164" s="31"/>
      <c r="E164" s="9" t="s">
        <v>11</v>
      </c>
      <c r="F164" s="2" t="s">
        <v>9</v>
      </c>
      <c r="G164" s="16">
        <v>0</v>
      </c>
      <c r="H164" s="16">
        <v>0</v>
      </c>
      <c r="I164" s="16">
        <v>0</v>
      </c>
      <c r="J164" s="30"/>
    </row>
    <row r="165" spans="1:10" ht="57.75" customHeight="1" x14ac:dyDescent="0.25">
      <c r="A165" s="30" t="s">
        <v>32</v>
      </c>
      <c r="B165" s="32" t="s">
        <v>5</v>
      </c>
      <c r="C165" s="31">
        <v>45292</v>
      </c>
      <c r="D165" s="31">
        <v>46387</v>
      </c>
      <c r="E165" s="9" t="s">
        <v>6</v>
      </c>
      <c r="F165" s="2" t="s">
        <v>44</v>
      </c>
      <c r="G165" s="16">
        <f>SUM(G166:G168)</f>
        <v>18688119.879999999</v>
      </c>
      <c r="H165" s="16">
        <f t="shared" ref="H165" si="42">SUM(H166:H168)</f>
        <v>29272636.16</v>
      </c>
      <c r="I165" s="16">
        <f t="shared" ref="I165" si="43">SUM(I166:I168)</f>
        <v>31506091.760000002</v>
      </c>
      <c r="J165" s="30" t="s">
        <v>93</v>
      </c>
    </row>
    <row r="166" spans="1:10" ht="57.75" customHeight="1" x14ac:dyDescent="0.25">
      <c r="A166" s="30"/>
      <c r="B166" s="32"/>
      <c r="C166" s="31"/>
      <c r="D166" s="31"/>
      <c r="E166" s="9" t="s">
        <v>8</v>
      </c>
      <c r="F166" s="2" t="s">
        <v>9</v>
      </c>
      <c r="G166" s="16">
        <v>0</v>
      </c>
      <c r="H166" s="16">
        <v>0</v>
      </c>
      <c r="I166" s="16">
        <v>0</v>
      </c>
      <c r="J166" s="30"/>
    </row>
    <row r="167" spans="1:10" ht="57.75" customHeight="1" x14ac:dyDescent="0.25">
      <c r="A167" s="30"/>
      <c r="B167" s="32"/>
      <c r="C167" s="31"/>
      <c r="D167" s="31"/>
      <c r="E167" s="9" t="s">
        <v>10</v>
      </c>
      <c r="F167" s="2" t="s">
        <v>9</v>
      </c>
      <c r="G167" s="16">
        <f>28205201.88-7517082-2000000</f>
        <v>18688119.879999999</v>
      </c>
      <c r="H167" s="16">
        <v>29272636.16</v>
      </c>
      <c r="I167" s="16">
        <v>31506091.760000002</v>
      </c>
      <c r="J167" s="30"/>
    </row>
    <row r="168" spans="1:10" ht="57.75" customHeight="1" x14ac:dyDescent="0.25">
      <c r="A168" s="30"/>
      <c r="B168" s="32"/>
      <c r="C168" s="31"/>
      <c r="D168" s="31"/>
      <c r="E168" s="9" t="s">
        <v>11</v>
      </c>
      <c r="F168" s="2" t="s">
        <v>9</v>
      </c>
      <c r="G168" s="16">
        <v>0</v>
      </c>
      <c r="H168" s="16">
        <v>0</v>
      </c>
      <c r="I168" s="16">
        <v>0</v>
      </c>
      <c r="J168" s="30"/>
    </row>
    <row r="169" spans="1:10" ht="36" customHeight="1" x14ac:dyDescent="0.25">
      <c r="A169" s="30" t="s">
        <v>249</v>
      </c>
      <c r="B169" s="30" t="s">
        <v>116</v>
      </c>
      <c r="C169" s="31">
        <v>45292</v>
      </c>
      <c r="D169" s="31">
        <v>45657</v>
      </c>
      <c r="E169" s="9" t="s">
        <v>6</v>
      </c>
      <c r="F169" s="2" t="s">
        <v>45</v>
      </c>
      <c r="G169" s="16">
        <f>SUM(G170:G172)</f>
        <v>3423980.7700000005</v>
      </c>
      <c r="H169" s="16">
        <f t="shared" ref="H169:I169" si="44">SUM(H170:H172)</f>
        <v>0</v>
      </c>
      <c r="I169" s="16">
        <f t="shared" si="44"/>
        <v>0</v>
      </c>
      <c r="J169" s="30" t="s">
        <v>181</v>
      </c>
    </row>
    <row r="170" spans="1:10" ht="36" customHeight="1" x14ac:dyDescent="0.25">
      <c r="A170" s="30"/>
      <c r="B170" s="30"/>
      <c r="C170" s="31"/>
      <c r="D170" s="31"/>
      <c r="E170" s="9" t="s">
        <v>8</v>
      </c>
      <c r="F170" s="2" t="s">
        <v>9</v>
      </c>
      <c r="G170" s="16">
        <v>0</v>
      </c>
      <c r="H170" s="16">
        <v>0</v>
      </c>
      <c r="I170" s="16">
        <v>0</v>
      </c>
      <c r="J170" s="30"/>
    </row>
    <row r="171" spans="1:10" ht="36" customHeight="1" x14ac:dyDescent="0.25">
      <c r="A171" s="30"/>
      <c r="B171" s="30"/>
      <c r="C171" s="31"/>
      <c r="D171" s="31"/>
      <c r="E171" s="9" t="s">
        <v>10</v>
      </c>
      <c r="F171" s="2" t="s">
        <v>9</v>
      </c>
      <c r="G171" s="16">
        <v>0</v>
      </c>
      <c r="H171" s="16">
        <v>0</v>
      </c>
      <c r="I171" s="16">
        <v>0</v>
      </c>
      <c r="J171" s="30"/>
    </row>
    <row r="172" spans="1:10" ht="36" customHeight="1" x14ac:dyDescent="0.25">
      <c r="A172" s="30"/>
      <c r="B172" s="30"/>
      <c r="C172" s="31"/>
      <c r="D172" s="31"/>
      <c r="E172" s="9" t="s">
        <v>11</v>
      </c>
      <c r="F172" s="2" t="s">
        <v>9</v>
      </c>
      <c r="G172" s="16">
        <f>556870.44+131000+2317647.2+235718.45+182744.68</f>
        <v>3423980.7700000005</v>
      </c>
      <c r="H172" s="16">
        <v>0</v>
      </c>
      <c r="I172" s="16">
        <v>0</v>
      </c>
      <c r="J172" s="30"/>
    </row>
    <row r="173" spans="1:10" ht="30" customHeight="1" x14ac:dyDescent="0.25">
      <c r="A173" s="30" t="s">
        <v>250</v>
      </c>
      <c r="B173" s="30" t="s">
        <v>112</v>
      </c>
      <c r="C173" s="31">
        <v>45292</v>
      </c>
      <c r="D173" s="31">
        <v>45657</v>
      </c>
      <c r="E173" s="9" t="s">
        <v>6</v>
      </c>
      <c r="F173" s="2" t="s">
        <v>45</v>
      </c>
      <c r="G173" s="16">
        <f>SUM(G174:G176)</f>
        <v>1561073.83</v>
      </c>
      <c r="H173" s="16">
        <f t="shared" ref="H173:I173" si="45">SUM(H174:H176)</f>
        <v>0</v>
      </c>
      <c r="I173" s="16">
        <f t="shared" si="45"/>
        <v>0</v>
      </c>
      <c r="J173" s="30" t="s">
        <v>229</v>
      </c>
    </row>
    <row r="174" spans="1:10" ht="30" customHeight="1" x14ac:dyDescent="0.25">
      <c r="A174" s="30"/>
      <c r="B174" s="30"/>
      <c r="C174" s="31"/>
      <c r="D174" s="31"/>
      <c r="E174" s="9" t="s">
        <v>8</v>
      </c>
      <c r="F174" s="2" t="s">
        <v>9</v>
      </c>
      <c r="G174" s="16">
        <v>0</v>
      </c>
      <c r="H174" s="16">
        <v>0</v>
      </c>
      <c r="I174" s="16">
        <v>0</v>
      </c>
      <c r="J174" s="30"/>
    </row>
    <row r="175" spans="1:10" ht="30" customHeight="1" x14ac:dyDescent="0.25">
      <c r="A175" s="30"/>
      <c r="B175" s="30"/>
      <c r="C175" s="31"/>
      <c r="D175" s="31"/>
      <c r="E175" s="9" t="s">
        <v>10</v>
      </c>
      <c r="F175" s="2" t="s">
        <v>9</v>
      </c>
      <c r="G175" s="16">
        <v>0</v>
      </c>
      <c r="H175" s="16">
        <v>0</v>
      </c>
      <c r="I175" s="16">
        <v>0</v>
      </c>
      <c r="J175" s="30"/>
    </row>
    <row r="176" spans="1:10" ht="30" customHeight="1" x14ac:dyDescent="0.25">
      <c r="A176" s="30"/>
      <c r="B176" s="30"/>
      <c r="C176" s="31"/>
      <c r="D176" s="31"/>
      <c r="E176" s="9" t="s">
        <v>11</v>
      </c>
      <c r="F176" s="2" t="s">
        <v>9</v>
      </c>
      <c r="G176" s="16">
        <f>851402.83+209671+500000</f>
        <v>1561073.83</v>
      </c>
      <c r="H176" s="16">
        <v>0</v>
      </c>
      <c r="I176" s="16">
        <v>0</v>
      </c>
      <c r="J176" s="30"/>
    </row>
    <row r="177" spans="1:10" ht="39" customHeight="1" x14ac:dyDescent="0.25">
      <c r="A177" s="30" t="s">
        <v>251</v>
      </c>
      <c r="B177" s="30" t="s">
        <v>113</v>
      </c>
      <c r="C177" s="31">
        <v>45292</v>
      </c>
      <c r="D177" s="31">
        <v>46022</v>
      </c>
      <c r="E177" s="9" t="s">
        <v>6</v>
      </c>
      <c r="F177" s="2" t="s">
        <v>45</v>
      </c>
      <c r="G177" s="16">
        <f>SUM(G178:G180)</f>
        <v>3304785.34</v>
      </c>
      <c r="H177" s="16">
        <f t="shared" ref="H177:I177" si="46">SUM(H178:H180)</f>
        <v>2350816.66</v>
      </c>
      <c r="I177" s="16">
        <f t="shared" si="46"/>
        <v>0</v>
      </c>
      <c r="J177" s="33" t="s">
        <v>229</v>
      </c>
    </row>
    <row r="178" spans="1:10" ht="39" customHeight="1" x14ac:dyDescent="0.25">
      <c r="A178" s="30"/>
      <c r="B178" s="30"/>
      <c r="C178" s="31"/>
      <c r="D178" s="31"/>
      <c r="E178" s="9" t="s">
        <v>8</v>
      </c>
      <c r="F178" s="2" t="s">
        <v>9</v>
      </c>
      <c r="G178" s="16">
        <v>0</v>
      </c>
      <c r="H178" s="16">
        <v>0</v>
      </c>
      <c r="I178" s="16">
        <v>0</v>
      </c>
      <c r="J178" s="34"/>
    </row>
    <row r="179" spans="1:10" ht="39" customHeight="1" x14ac:dyDescent="0.25">
      <c r="A179" s="30"/>
      <c r="B179" s="30"/>
      <c r="C179" s="31"/>
      <c r="D179" s="31"/>
      <c r="E179" s="9" t="s">
        <v>10</v>
      </c>
      <c r="F179" s="2" t="s">
        <v>9</v>
      </c>
      <c r="G179" s="16">
        <v>0</v>
      </c>
      <c r="H179" s="16">
        <v>0</v>
      </c>
      <c r="I179" s="16">
        <v>0</v>
      </c>
      <c r="J179" s="34"/>
    </row>
    <row r="180" spans="1:10" ht="39" customHeight="1" x14ac:dyDescent="0.25">
      <c r="A180" s="30"/>
      <c r="B180" s="30"/>
      <c r="C180" s="31"/>
      <c r="D180" s="31"/>
      <c r="E180" s="9" t="s">
        <v>11</v>
      </c>
      <c r="F180" s="2" t="s">
        <v>9</v>
      </c>
      <c r="G180" s="16">
        <f>726683.63-175900+200000+644177.76+225333.95+1684490</f>
        <v>3304785.34</v>
      </c>
      <c r="H180" s="16">
        <v>2350816.66</v>
      </c>
      <c r="I180" s="16">
        <v>0</v>
      </c>
      <c r="J180" s="35"/>
    </row>
    <row r="181" spans="1:10" ht="42" customHeight="1" x14ac:dyDescent="0.25">
      <c r="A181" s="30" t="s">
        <v>257</v>
      </c>
      <c r="B181" s="30" t="s">
        <v>117</v>
      </c>
      <c r="C181" s="31">
        <v>45292</v>
      </c>
      <c r="D181" s="31">
        <v>46022</v>
      </c>
      <c r="E181" s="9" t="s">
        <v>6</v>
      </c>
      <c r="F181" s="2" t="s">
        <v>45</v>
      </c>
      <c r="G181" s="16">
        <f>SUM(G182:G184)</f>
        <v>1349948.17</v>
      </c>
      <c r="H181" s="16">
        <f t="shared" ref="H181:I181" si="47">SUM(H182:H184)</f>
        <v>2602900</v>
      </c>
      <c r="I181" s="16">
        <f t="shared" si="47"/>
        <v>0</v>
      </c>
      <c r="J181" s="30" t="s">
        <v>229</v>
      </c>
    </row>
    <row r="182" spans="1:10" ht="42" customHeight="1" x14ac:dyDescent="0.25">
      <c r="A182" s="30"/>
      <c r="B182" s="30"/>
      <c r="C182" s="31"/>
      <c r="D182" s="31"/>
      <c r="E182" s="9" t="s">
        <v>8</v>
      </c>
      <c r="F182" s="2" t="s">
        <v>9</v>
      </c>
      <c r="G182" s="16">
        <v>0</v>
      </c>
      <c r="H182" s="16">
        <v>0</v>
      </c>
      <c r="I182" s="16">
        <v>0</v>
      </c>
      <c r="J182" s="30"/>
    </row>
    <row r="183" spans="1:10" ht="42" customHeight="1" x14ac:dyDescent="0.25">
      <c r="A183" s="30"/>
      <c r="B183" s="30"/>
      <c r="C183" s="31"/>
      <c r="D183" s="31"/>
      <c r="E183" s="9" t="s">
        <v>10</v>
      </c>
      <c r="F183" s="2" t="s">
        <v>9</v>
      </c>
      <c r="G183" s="16">
        <v>0</v>
      </c>
      <c r="H183" s="16">
        <v>0</v>
      </c>
      <c r="I183" s="16">
        <v>0</v>
      </c>
      <c r="J183" s="30"/>
    </row>
    <row r="184" spans="1:10" ht="42" customHeight="1" x14ac:dyDescent="0.25">
      <c r="A184" s="30"/>
      <c r="B184" s="30"/>
      <c r="C184" s="31"/>
      <c r="D184" s="31"/>
      <c r="E184" s="9" t="s">
        <v>11</v>
      </c>
      <c r="F184" s="2" t="s">
        <v>9</v>
      </c>
      <c r="G184" s="16">
        <f>111581.96+239497.28+123358.85+400000+300000+175510.08</f>
        <v>1349948.17</v>
      </c>
      <c r="H184" s="16">
        <v>2602900</v>
      </c>
      <c r="I184" s="16">
        <v>0</v>
      </c>
      <c r="J184" s="30"/>
    </row>
    <row r="185" spans="1:10" ht="41.25" customHeight="1" x14ac:dyDescent="0.25">
      <c r="A185" s="30" t="s">
        <v>252</v>
      </c>
      <c r="B185" s="30" t="s">
        <v>119</v>
      </c>
      <c r="C185" s="31">
        <v>45292</v>
      </c>
      <c r="D185" s="31">
        <v>46387</v>
      </c>
      <c r="E185" s="9" t="s">
        <v>6</v>
      </c>
      <c r="F185" s="2" t="s">
        <v>45</v>
      </c>
      <c r="G185" s="16">
        <f>SUM(G186:G188)</f>
        <v>2298749.13</v>
      </c>
      <c r="H185" s="16">
        <f t="shared" ref="H185:I185" si="48">SUM(H186:H188)</f>
        <v>0</v>
      </c>
      <c r="I185" s="16">
        <f t="shared" si="48"/>
        <v>2425499.9900000002</v>
      </c>
      <c r="J185" s="30" t="s">
        <v>229</v>
      </c>
    </row>
    <row r="186" spans="1:10" ht="41.25" customHeight="1" x14ac:dyDescent="0.25">
      <c r="A186" s="30"/>
      <c r="B186" s="30"/>
      <c r="C186" s="31"/>
      <c r="D186" s="31"/>
      <c r="E186" s="9" t="s">
        <v>8</v>
      </c>
      <c r="F186" s="2" t="s">
        <v>9</v>
      </c>
      <c r="G186" s="16">
        <v>0</v>
      </c>
      <c r="H186" s="16">
        <v>0</v>
      </c>
      <c r="I186" s="16">
        <v>0</v>
      </c>
      <c r="J186" s="30"/>
    </row>
    <row r="187" spans="1:10" ht="41.25" customHeight="1" x14ac:dyDescent="0.25">
      <c r="A187" s="30"/>
      <c r="B187" s="30"/>
      <c r="C187" s="31"/>
      <c r="D187" s="31"/>
      <c r="E187" s="9" t="s">
        <v>10</v>
      </c>
      <c r="F187" s="2" t="s">
        <v>9</v>
      </c>
      <c r="G187" s="16">
        <v>0</v>
      </c>
      <c r="H187" s="16">
        <v>0</v>
      </c>
      <c r="I187" s="16">
        <v>0</v>
      </c>
      <c r="J187" s="30"/>
    </row>
    <row r="188" spans="1:10" ht="41.25" customHeight="1" x14ac:dyDescent="0.25">
      <c r="A188" s="30"/>
      <c r="B188" s="30"/>
      <c r="C188" s="31"/>
      <c r="D188" s="31"/>
      <c r="E188" s="9" t="s">
        <v>11</v>
      </c>
      <c r="F188" s="2" t="s">
        <v>9</v>
      </c>
      <c r="G188" s="16">
        <f>499659.23+1500000+299089.9</f>
        <v>2298749.13</v>
      </c>
      <c r="H188" s="16">
        <v>0</v>
      </c>
      <c r="I188" s="16">
        <v>2425499.9900000002</v>
      </c>
      <c r="J188" s="30"/>
    </row>
    <row r="189" spans="1:10" ht="36.75" customHeight="1" x14ac:dyDescent="0.25">
      <c r="A189" s="30" t="s">
        <v>258</v>
      </c>
      <c r="B189" s="30" t="s">
        <v>132</v>
      </c>
      <c r="C189" s="31">
        <v>45292</v>
      </c>
      <c r="D189" s="31">
        <v>46387</v>
      </c>
      <c r="E189" s="9" t="s">
        <v>6</v>
      </c>
      <c r="F189" s="2" t="s">
        <v>45</v>
      </c>
      <c r="G189" s="16">
        <f>SUM(G190:G192)</f>
        <v>1057181.17</v>
      </c>
      <c r="H189" s="16">
        <f t="shared" ref="H189:I189" si="49">SUM(H190:H192)</f>
        <v>0</v>
      </c>
      <c r="I189" s="16">
        <f t="shared" si="49"/>
        <v>3074500</v>
      </c>
      <c r="J189" s="33" t="s">
        <v>229</v>
      </c>
    </row>
    <row r="190" spans="1:10" ht="36.75" customHeight="1" x14ac:dyDescent="0.25">
      <c r="A190" s="30"/>
      <c r="B190" s="30"/>
      <c r="C190" s="31"/>
      <c r="D190" s="31"/>
      <c r="E190" s="9" t="s">
        <v>8</v>
      </c>
      <c r="F190" s="2" t="s">
        <v>9</v>
      </c>
      <c r="G190" s="16">
        <v>0</v>
      </c>
      <c r="H190" s="16">
        <v>0</v>
      </c>
      <c r="I190" s="16">
        <v>0</v>
      </c>
      <c r="J190" s="34"/>
    </row>
    <row r="191" spans="1:10" ht="36.75" customHeight="1" x14ac:dyDescent="0.25">
      <c r="A191" s="30"/>
      <c r="B191" s="30"/>
      <c r="C191" s="31"/>
      <c r="D191" s="31"/>
      <c r="E191" s="9" t="s">
        <v>10</v>
      </c>
      <c r="F191" s="2" t="s">
        <v>9</v>
      </c>
      <c r="G191" s="16">
        <v>0</v>
      </c>
      <c r="H191" s="16">
        <v>0</v>
      </c>
      <c r="I191" s="16">
        <v>0</v>
      </c>
      <c r="J191" s="34"/>
    </row>
    <row r="192" spans="1:10" ht="36.75" customHeight="1" x14ac:dyDescent="0.25">
      <c r="A192" s="30"/>
      <c r="B192" s="30"/>
      <c r="C192" s="31"/>
      <c r="D192" s="31"/>
      <c r="E192" s="9" t="s">
        <v>11</v>
      </c>
      <c r="F192" s="2" t="s">
        <v>9</v>
      </c>
      <c r="G192" s="16">
        <f>763126.47+110427.68+183627.02</f>
        <v>1057181.17</v>
      </c>
      <c r="H192" s="16">
        <v>0</v>
      </c>
      <c r="I192" s="16">
        <v>3074500</v>
      </c>
      <c r="J192" s="35"/>
    </row>
    <row r="193" spans="1:10" ht="30.75" customHeight="1" x14ac:dyDescent="0.25">
      <c r="A193" s="30" t="s">
        <v>253</v>
      </c>
      <c r="B193" s="30" t="s">
        <v>232</v>
      </c>
      <c r="C193" s="31">
        <v>45292</v>
      </c>
      <c r="D193" s="31">
        <v>45657</v>
      </c>
      <c r="E193" s="25" t="s">
        <v>6</v>
      </c>
      <c r="F193" s="26" t="s">
        <v>45</v>
      </c>
      <c r="G193" s="16">
        <f>SUM(G194:G196)</f>
        <v>1979541.0399999998</v>
      </c>
      <c r="H193" s="16">
        <f t="shared" ref="H193:I193" si="50">SUM(H194:H196)</f>
        <v>0</v>
      </c>
      <c r="I193" s="16">
        <f t="shared" si="50"/>
        <v>0</v>
      </c>
      <c r="J193" s="30" t="s">
        <v>229</v>
      </c>
    </row>
    <row r="194" spans="1:10" ht="30.75" customHeight="1" x14ac:dyDescent="0.25">
      <c r="A194" s="30"/>
      <c r="B194" s="30"/>
      <c r="C194" s="31"/>
      <c r="D194" s="31"/>
      <c r="E194" s="25" t="s">
        <v>8</v>
      </c>
      <c r="F194" s="26" t="s">
        <v>9</v>
      </c>
      <c r="G194" s="16">
        <v>0</v>
      </c>
      <c r="H194" s="16">
        <v>0</v>
      </c>
      <c r="I194" s="16">
        <v>0</v>
      </c>
      <c r="J194" s="30"/>
    </row>
    <row r="195" spans="1:10" ht="30.75" customHeight="1" x14ac:dyDescent="0.25">
      <c r="A195" s="30"/>
      <c r="B195" s="30"/>
      <c r="C195" s="31"/>
      <c r="D195" s="31"/>
      <c r="E195" s="25" t="s">
        <v>10</v>
      </c>
      <c r="F195" s="26" t="s">
        <v>9</v>
      </c>
      <c r="G195" s="16">
        <v>0</v>
      </c>
      <c r="H195" s="16">
        <v>0</v>
      </c>
      <c r="I195" s="16">
        <v>0</v>
      </c>
      <c r="J195" s="30"/>
    </row>
    <row r="196" spans="1:10" ht="30.75" customHeight="1" x14ac:dyDescent="0.25">
      <c r="A196" s="30"/>
      <c r="B196" s="30"/>
      <c r="C196" s="31"/>
      <c r="D196" s="31"/>
      <c r="E196" s="25" t="s">
        <v>11</v>
      </c>
      <c r="F196" s="26" t="s">
        <v>9</v>
      </c>
      <c r="G196" s="16">
        <f>126087.41+122700+1730753.63</f>
        <v>1979541.0399999998</v>
      </c>
      <c r="H196" s="16">
        <v>0</v>
      </c>
      <c r="I196" s="16">
        <v>0</v>
      </c>
      <c r="J196" s="30"/>
    </row>
    <row r="197" spans="1:10" ht="22.5" customHeight="1" x14ac:dyDescent="0.25">
      <c r="A197" s="30" t="s">
        <v>254</v>
      </c>
      <c r="B197" s="30" t="s">
        <v>125</v>
      </c>
      <c r="C197" s="31">
        <v>45292</v>
      </c>
      <c r="D197" s="31">
        <v>45657</v>
      </c>
      <c r="E197" s="9" t="s">
        <v>6</v>
      </c>
      <c r="F197" s="2" t="s">
        <v>45</v>
      </c>
      <c r="G197" s="16">
        <f>SUM(G198:G200)</f>
        <v>100000</v>
      </c>
      <c r="H197" s="16">
        <f t="shared" ref="H197:I197" si="51">SUM(H198:H200)</f>
        <v>0</v>
      </c>
      <c r="I197" s="16">
        <f t="shared" si="51"/>
        <v>0</v>
      </c>
      <c r="J197" s="30" t="s">
        <v>233</v>
      </c>
    </row>
    <row r="198" spans="1:10" ht="22.5" customHeight="1" x14ac:dyDescent="0.25">
      <c r="A198" s="30"/>
      <c r="B198" s="30"/>
      <c r="C198" s="31"/>
      <c r="D198" s="31"/>
      <c r="E198" s="9" t="s">
        <v>8</v>
      </c>
      <c r="F198" s="2" t="s">
        <v>9</v>
      </c>
      <c r="G198" s="16">
        <v>0</v>
      </c>
      <c r="H198" s="16">
        <v>0</v>
      </c>
      <c r="I198" s="16">
        <v>0</v>
      </c>
      <c r="J198" s="30"/>
    </row>
    <row r="199" spans="1:10" ht="22.5" customHeight="1" x14ac:dyDescent="0.25">
      <c r="A199" s="30"/>
      <c r="B199" s="30"/>
      <c r="C199" s="31"/>
      <c r="D199" s="31"/>
      <c r="E199" s="9" t="s">
        <v>10</v>
      </c>
      <c r="F199" s="2" t="s">
        <v>9</v>
      </c>
      <c r="G199" s="16">
        <v>0</v>
      </c>
      <c r="H199" s="16">
        <v>0</v>
      </c>
      <c r="I199" s="16">
        <v>0</v>
      </c>
      <c r="J199" s="30"/>
    </row>
    <row r="200" spans="1:10" ht="22.5" customHeight="1" x14ac:dyDescent="0.25">
      <c r="A200" s="30"/>
      <c r="B200" s="30"/>
      <c r="C200" s="31"/>
      <c r="D200" s="31"/>
      <c r="E200" s="9" t="s">
        <v>11</v>
      </c>
      <c r="F200" s="2" t="s">
        <v>9</v>
      </c>
      <c r="G200" s="16">
        <f>100000</f>
        <v>100000</v>
      </c>
      <c r="H200" s="16">
        <v>0</v>
      </c>
      <c r="I200" s="16">
        <v>0</v>
      </c>
      <c r="J200" s="30"/>
    </row>
    <row r="201" spans="1:10" ht="37.5" customHeight="1" x14ac:dyDescent="0.25">
      <c r="A201" s="30" t="s">
        <v>256</v>
      </c>
      <c r="B201" s="30" t="s">
        <v>120</v>
      </c>
      <c r="C201" s="31">
        <v>45292</v>
      </c>
      <c r="D201" s="31">
        <v>45657</v>
      </c>
      <c r="E201" s="9" t="s">
        <v>6</v>
      </c>
      <c r="F201" s="2" t="s">
        <v>45</v>
      </c>
      <c r="G201" s="16">
        <f>SUM(G202:G204)</f>
        <v>1902447.87</v>
      </c>
      <c r="H201" s="16">
        <f t="shared" ref="H201:I201" si="52">SUM(H202:H204)</f>
        <v>0</v>
      </c>
      <c r="I201" s="16">
        <f t="shared" si="52"/>
        <v>0</v>
      </c>
      <c r="J201" s="30" t="s">
        <v>231</v>
      </c>
    </row>
    <row r="202" spans="1:10" ht="37.5" customHeight="1" x14ac:dyDescent="0.25">
      <c r="A202" s="30"/>
      <c r="B202" s="30"/>
      <c r="C202" s="31"/>
      <c r="D202" s="31"/>
      <c r="E202" s="9" t="s">
        <v>8</v>
      </c>
      <c r="F202" s="2" t="s">
        <v>9</v>
      </c>
      <c r="G202" s="16">
        <v>0</v>
      </c>
      <c r="H202" s="16">
        <v>0</v>
      </c>
      <c r="I202" s="16">
        <v>0</v>
      </c>
      <c r="J202" s="30"/>
    </row>
    <row r="203" spans="1:10" ht="37.5" customHeight="1" x14ac:dyDescent="0.25">
      <c r="A203" s="30"/>
      <c r="B203" s="30"/>
      <c r="C203" s="31"/>
      <c r="D203" s="31"/>
      <c r="E203" s="9" t="s">
        <v>10</v>
      </c>
      <c r="F203" s="2" t="s">
        <v>9</v>
      </c>
      <c r="G203" s="16">
        <v>0</v>
      </c>
      <c r="H203" s="16">
        <v>0</v>
      </c>
      <c r="I203" s="16">
        <v>0</v>
      </c>
      <c r="J203" s="30"/>
    </row>
    <row r="204" spans="1:10" ht="37.5" customHeight="1" x14ac:dyDescent="0.25">
      <c r="A204" s="30"/>
      <c r="B204" s="30"/>
      <c r="C204" s="31"/>
      <c r="D204" s="31"/>
      <c r="E204" s="9" t="s">
        <v>11</v>
      </c>
      <c r="F204" s="2" t="s">
        <v>9</v>
      </c>
      <c r="G204" s="16">
        <f>502438.92+56718.51+750000+126174.53+403094.1+64021.81</f>
        <v>1902447.87</v>
      </c>
      <c r="H204" s="16">
        <v>0</v>
      </c>
      <c r="I204" s="16">
        <v>0</v>
      </c>
      <c r="J204" s="30"/>
    </row>
    <row r="205" spans="1:10" ht="23.25" customHeight="1" x14ac:dyDescent="0.25">
      <c r="A205" s="30" t="s">
        <v>234</v>
      </c>
      <c r="B205" s="30" t="s">
        <v>161</v>
      </c>
      <c r="C205" s="31">
        <v>45292</v>
      </c>
      <c r="D205" s="31">
        <v>45657</v>
      </c>
      <c r="E205" s="25" t="s">
        <v>6</v>
      </c>
      <c r="F205" s="26" t="s">
        <v>45</v>
      </c>
      <c r="G205" s="16">
        <f>SUM(G206:G208)</f>
        <v>1502557</v>
      </c>
      <c r="H205" s="16">
        <f t="shared" ref="H205:I205" si="53">SUM(H206:H208)</f>
        <v>0</v>
      </c>
      <c r="I205" s="16">
        <f t="shared" si="53"/>
        <v>0</v>
      </c>
      <c r="J205" s="30" t="s">
        <v>118</v>
      </c>
    </row>
    <row r="206" spans="1:10" ht="27.75" customHeight="1" x14ac:dyDescent="0.25">
      <c r="A206" s="30"/>
      <c r="B206" s="30"/>
      <c r="C206" s="31"/>
      <c r="D206" s="31"/>
      <c r="E206" s="25" t="s">
        <v>8</v>
      </c>
      <c r="F206" s="26" t="s">
        <v>9</v>
      </c>
      <c r="G206" s="16">
        <v>0</v>
      </c>
      <c r="H206" s="16">
        <v>0</v>
      </c>
      <c r="I206" s="16">
        <v>0</v>
      </c>
      <c r="J206" s="30"/>
    </row>
    <row r="207" spans="1:10" ht="27.75" customHeight="1" x14ac:dyDescent="0.25">
      <c r="A207" s="30"/>
      <c r="B207" s="30"/>
      <c r="C207" s="31"/>
      <c r="D207" s="31"/>
      <c r="E207" s="25" t="s">
        <v>10</v>
      </c>
      <c r="F207" s="26" t="s">
        <v>9</v>
      </c>
      <c r="G207" s="16">
        <v>0</v>
      </c>
      <c r="H207" s="16">
        <v>0</v>
      </c>
      <c r="I207" s="16">
        <v>0</v>
      </c>
      <c r="J207" s="30"/>
    </row>
    <row r="208" spans="1:10" ht="27.75" customHeight="1" x14ac:dyDescent="0.25">
      <c r="A208" s="30"/>
      <c r="B208" s="30"/>
      <c r="C208" s="31"/>
      <c r="D208" s="31"/>
      <c r="E208" s="25" t="s">
        <v>11</v>
      </c>
      <c r="F208" s="26" t="s">
        <v>9</v>
      </c>
      <c r="G208" s="16">
        <v>1502557</v>
      </c>
      <c r="H208" s="16">
        <v>0</v>
      </c>
      <c r="I208" s="16">
        <v>0</v>
      </c>
      <c r="J208" s="30"/>
    </row>
    <row r="209" spans="1:10" ht="34.5" customHeight="1" x14ac:dyDescent="0.25">
      <c r="A209" s="30" t="s">
        <v>255</v>
      </c>
      <c r="B209" s="30" t="s">
        <v>131</v>
      </c>
      <c r="C209" s="31">
        <v>45292</v>
      </c>
      <c r="D209" s="31">
        <v>46022</v>
      </c>
      <c r="E209" s="9" t="s">
        <v>6</v>
      </c>
      <c r="F209" s="2" t="s">
        <v>45</v>
      </c>
      <c r="G209" s="16">
        <f>SUM(G210:G212)</f>
        <v>2410843.66</v>
      </c>
      <c r="H209" s="16">
        <f t="shared" ref="H209:I209" si="54">SUM(H210:H212)</f>
        <v>519800</v>
      </c>
      <c r="I209" s="16">
        <f t="shared" si="54"/>
        <v>0</v>
      </c>
      <c r="J209" s="30" t="s">
        <v>118</v>
      </c>
    </row>
    <row r="210" spans="1:10" ht="34.5" customHeight="1" x14ac:dyDescent="0.25">
      <c r="A210" s="30"/>
      <c r="B210" s="30"/>
      <c r="C210" s="31"/>
      <c r="D210" s="31"/>
      <c r="E210" s="9" t="s">
        <v>8</v>
      </c>
      <c r="F210" s="2" t="s">
        <v>9</v>
      </c>
      <c r="G210" s="16">
        <v>0</v>
      </c>
      <c r="H210" s="16">
        <v>0</v>
      </c>
      <c r="I210" s="16">
        <v>0</v>
      </c>
      <c r="J210" s="30"/>
    </row>
    <row r="211" spans="1:10" ht="34.5" customHeight="1" x14ac:dyDescent="0.25">
      <c r="A211" s="30"/>
      <c r="B211" s="30"/>
      <c r="C211" s="31"/>
      <c r="D211" s="31"/>
      <c r="E211" s="9" t="s">
        <v>10</v>
      </c>
      <c r="F211" s="2" t="s">
        <v>9</v>
      </c>
      <c r="G211" s="16">
        <v>0</v>
      </c>
      <c r="H211" s="16">
        <v>0</v>
      </c>
      <c r="I211" s="16">
        <v>0</v>
      </c>
      <c r="J211" s="30"/>
    </row>
    <row r="212" spans="1:10" ht="34.5" customHeight="1" x14ac:dyDescent="0.25">
      <c r="A212" s="30"/>
      <c r="B212" s="30"/>
      <c r="C212" s="31"/>
      <c r="D212" s="31"/>
      <c r="E212" s="9" t="s">
        <v>11</v>
      </c>
      <c r="F212" s="2" t="s">
        <v>9</v>
      </c>
      <c r="G212" s="16">
        <f>2376393.66+34450</f>
        <v>2410843.66</v>
      </c>
      <c r="H212" s="16">
        <v>519800</v>
      </c>
      <c r="I212" s="16">
        <v>0</v>
      </c>
      <c r="J212" s="30"/>
    </row>
    <row r="213" spans="1:10" ht="27" customHeight="1" x14ac:dyDescent="0.25">
      <c r="A213" s="30" t="s">
        <v>155</v>
      </c>
      <c r="B213" s="30" t="s">
        <v>121</v>
      </c>
      <c r="C213" s="31">
        <v>45292</v>
      </c>
      <c r="D213" s="31">
        <v>45657</v>
      </c>
      <c r="E213" s="9" t="s">
        <v>6</v>
      </c>
      <c r="F213" s="2" t="s">
        <v>45</v>
      </c>
      <c r="G213" s="16">
        <f>SUM(G214:G216)</f>
        <v>520300</v>
      </c>
      <c r="H213" s="16">
        <f t="shared" ref="H213:I213" si="55">SUM(H214:H216)</f>
        <v>0</v>
      </c>
      <c r="I213" s="16">
        <f t="shared" si="55"/>
        <v>0</v>
      </c>
      <c r="J213" s="30" t="s">
        <v>118</v>
      </c>
    </row>
    <row r="214" spans="1:10" ht="27" customHeight="1" x14ac:dyDescent="0.25">
      <c r="A214" s="30"/>
      <c r="B214" s="30"/>
      <c r="C214" s="31"/>
      <c r="D214" s="31"/>
      <c r="E214" s="9" t="s">
        <v>8</v>
      </c>
      <c r="F214" s="2" t="s">
        <v>9</v>
      </c>
      <c r="G214" s="16">
        <v>0</v>
      </c>
      <c r="H214" s="16">
        <v>0</v>
      </c>
      <c r="I214" s="16">
        <v>0</v>
      </c>
      <c r="J214" s="30"/>
    </row>
    <row r="215" spans="1:10" ht="27" customHeight="1" x14ac:dyDescent="0.25">
      <c r="A215" s="30"/>
      <c r="B215" s="30"/>
      <c r="C215" s="31"/>
      <c r="D215" s="31"/>
      <c r="E215" s="9" t="s">
        <v>10</v>
      </c>
      <c r="F215" s="2" t="s">
        <v>9</v>
      </c>
      <c r="G215" s="16">
        <v>0</v>
      </c>
      <c r="H215" s="16">
        <v>0</v>
      </c>
      <c r="I215" s="16">
        <v>0</v>
      </c>
      <c r="J215" s="30"/>
    </row>
    <row r="216" spans="1:10" ht="27" customHeight="1" x14ac:dyDescent="0.25">
      <c r="A216" s="30"/>
      <c r="B216" s="30"/>
      <c r="C216" s="31"/>
      <c r="D216" s="31"/>
      <c r="E216" s="9" t="s">
        <v>11</v>
      </c>
      <c r="F216" s="2" t="s">
        <v>9</v>
      </c>
      <c r="G216" s="16">
        <v>520300</v>
      </c>
      <c r="H216" s="16">
        <v>0</v>
      </c>
      <c r="I216" s="16">
        <v>0</v>
      </c>
      <c r="J216" s="30"/>
    </row>
    <row r="217" spans="1:10" ht="27" customHeight="1" x14ac:dyDescent="0.25">
      <c r="A217" s="30" t="s">
        <v>235</v>
      </c>
      <c r="B217" s="30" t="s">
        <v>133</v>
      </c>
      <c r="C217" s="31">
        <v>45292</v>
      </c>
      <c r="D217" s="31">
        <v>45657</v>
      </c>
      <c r="E217" s="9" t="s">
        <v>6</v>
      </c>
      <c r="F217" s="2" t="s">
        <v>45</v>
      </c>
      <c r="G217" s="16">
        <f>SUM(G218:G220)</f>
        <v>726087.41</v>
      </c>
      <c r="H217" s="16">
        <f t="shared" ref="H217:I217" si="56">SUM(H218:H220)</f>
        <v>0</v>
      </c>
      <c r="I217" s="16">
        <f t="shared" si="56"/>
        <v>0</v>
      </c>
      <c r="J217" s="30" t="s">
        <v>236</v>
      </c>
    </row>
    <row r="218" spans="1:10" ht="27" customHeight="1" x14ac:dyDescent="0.25">
      <c r="A218" s="30"/>
      <c r="B218" s="30"/>
      <c r="C218" s="31"/>
      <c r="D218" s="31"/>
      <c r="E218" s="9" t="s">
        <v>8</v>
      </c>
      <c r="F218" s="2" t="s">
        <v>9</v>
      </c>
      <c r="G218" s="16">
        <v>0</v>
      </c>
      <c r="H218" s="16">
        <v>0</v>
      </c>
      <c r="I218" s="16">
        <v>0</v>
      </c>
      <c r="J218" s="30"/>
    </row>
    <row r="219" spans="1:10" ht="27" customHeight="1" x14ac:dyDescent="0.25">
      <c r="A219" s="30"/>
      <c r="B219" s="30"/>
      <c r="C219" s="31"/>
      <c r="D219" s="31"/>
      <c r="E219" s="9" t="s">
        <v>10</v>
      </c>
      <c r="F219" s="2" t="s">
        <v>9</v>
      </c>
      <c r="G219" s="16">
        <v>0</v>
      </c>
      <c r="H219" s="16">
        <v>0</v>
      </c>
      <c r="I219" s="16">
        <v>0</v>
      </c>
      <c r="J219" s="30"/>
    </row>
    <row r="220" spans="1:10" ht="27" customHeight="1" x14ac:dyDescent="0.25">
      <c r="A220" s="30"/>
      <c r="B220" s="30"/>
      <c r="C220" s="31"/>
      <c r="D220" s="31"/>
      <c r="E220" s="9" t="s">
        <v>11</v>
      </c>
      <c r="F220" s="2" t="s">
        <v>9</v>
      </c>
      <c r="G220" s="16">
        <f>263400+336600+126087.41</f>
        <v>726087.41</v>
      </c>
      <c r="H220" s="16">
        <v>0</v>
      </c>
      <c r="I220" s="16">
        <v>0</v>
      </c>
      <c r="J220" s="30"/>
    </row>
    <row r="221" spans="1:10" ht="39.75" customHeight="1" x14ac:dyDescent="0.25">
      <c r="A221" s="30" t="s">
        <v>237</v>
      </c>
      <c r="B221" s="30" t="s">
        <v>56</v>
      </c>
      <c r="C221" s="31">
        <v>45292</v>
      </c>
      <c r="D221" s="31">
        <v>45657</v>
      </c>
      <c r="E221" s="9" t="s">
        <v>6</v>
      </c>
      <c r="F221" s="2" t="s">
        <v>45</v>
      </c>
      <c r="G221" s="16">
        <f>SUM(G222:G224)</f>
        <v>435136.53</v>
      </c>
      <c r="H221" s="16">
        <f t="shared" ref="H221:I221" si="57">SUM(H222:H224)</f>
        <v>0</v>
      </c>
      <c r="I221" s="16">
        <f t="shared" si="57"/>
        <v>0</v>
      </c>
      <c r="J221" s="30" t="s">
        <v>156</v>
      </c>
    </row>
    <row r="222" spans="1:10" ht="39.75" customHeight="1" x14ac:dyDescent="0.25">
      <c r="A222" s="30"/>
      <c r="B222" s="30"/>
      <c r="C222" s="31"/>
      <c r="D222" s="31"/>
      <c r="E222" s="9" t="s">
        <v>8</v>
      </c>
      <c r="F222" s="2" t="s">
        <v>9</v>
      </c>
      <c r="G222" s="16">
        <v>0</v>
      </c>
      <c r="H222" s="16">
        <v>0</v>
      </c>
      <c r="I222" s="16">
        <v>0</v>
      </c>
      <c r="J222" s="30"/>
    </row>
    <row r="223" spans="1:10" ht="39.75" customHeight="1" x14ac:dyDescent="0.25">
      <c r="A223" s="30"/>
      <c r="B223" s="30"/>
      <c r="C223" s="31"/>
      <c r="D223" s="31"/>
      <c r="E223" s="9" t="s">
        <v>10</v>
      </c>
      <c r="F223" s="2" t="s">
        <v>9</v>
      </c>
      <c r="G223" s="16">
        <v>0</v>
      </c>
      <c r="H223" s="16">
        <v>0</v>
      </c>
      <c r="I223" s="16">
        <v>0</v>
      </c>
      <c r="J223" s="30"/>
    </row>
    <row r="224" spans="1:10" ht="39.75" customHeight="1" x14ac:dyDescent="0.25">
      <c r="A224" s="30"/>
      <c r="B224" s="30"/>
      <c r="C224" s="31"/>
      <c r="D224" s="31"/>
      <c r="E224" s="9" t="s">
        <v>11</v>
      </c>
      <c r="F224" s="2" t="s">
        <v>9</v>
      </c>
      <c r="G224" s="16">
        <f>27327.68+250000+123358.85+34450</f>
        <v>435136.53</v>
      </c>
      <c r="H224" s="16">
        <v>0</v>
      </c>
      <c r="I224" s="16">
        <v>0</v>
      </c>
      <c r="J224" s="30"/>
    </row>
    <row r="225" spans="1:10" ht="25.5" customHeight="1" x14ac:dyDescent="0.25">
      <c r="A225" s="28" t="s">
        <v>182</v>
      </c>
      <c r="B225" s="28" t="s">
        <v>180</v>
      </c>
      <c r="C225" s="31">
        <v>45292</v>
      </c>
      <c r="D225" s="31">
        <v>45657</v>
      </c>
      <c r="E225" s="21" t="s">
        <v>6</v>
      </c>
      <c r="F225" s="22" t="s">
        <v>45</v>
      </c>
      <c r="G225" s="23">
        <f>SUM(G226:G228)</f>
        <v>35978.19</v>
      </c>
      <c r="H225" s="23">
        <f t="shared" ref="H225:I225" si="58">SUM(H226:H228)</f>
        <v>0</v>
      </c>
      <c r="I225" s="23">
        <f t="shared" si="58"/>
        <v>0</v>
      </c>
      <c r="J225" s="30" t="s">
        <v>156</v>
      </c>
    </row>
    <row r="226" spans="1:10" ht="25.5" customHeight="1" x14ac:dyDescent="0.25">
      <c r="A226" s="28"/>
      <c r="B226" s="28"/>
      <c r="C226" s="31"/>
      <c r="D226" s="31"/>
      <c r="E226" s="21" t="s">
        <v>8</v>
      </c>
      <c r="F226" s="22" t="s">
        <v>9</v>
      </c>
      <c r="G226" s="23">
        <v>0</v>
      </c>
      <c r="H226" s="23">
        <v>0</v>
      </c>
      <c r="I226" s="23">
        <v>0</v>
      </c>
      <c r="J226" s="30"/>
    </row>
    <row r="227" spans="1:10" ht="25.5" customHeight="1" x14ac:dyDescent="0.25">
      <c r="A227" s="28"/>
      <c r="B227" s="28"/>
      <c r="C227" s="31"/>
      <c r="D227" s="31"/>
      <c r="E227" s="21" t="s">
        <v>10</v>
      </c>
      <c r="F227" s="22" t="s">
        <v>9</v>
      </c>
      <c r="G227" s="23">
        <v>0</v>
      </c>
      <c r="H227" s="23">
        <v>0</v>
      </c>
      <c r="I227" s="23">
        <v>0</v>
      </c>
      <c r="J227" s="30"/>
    </row>
    <row r="228" spans="1:10" ht="25.5" customHeight="1" x14ac:dyDescent="0.25">
      <c r="A228" s="28"/>
      <c r="B228" s="28"/>
      <c r="C228" s="31"/>
      <c r="D228" s="31"/>
      <c r="E228" s="21" t="s">
        <v>11</v>
      </c>
      <c r="F228" s="22" t="s">
        <v>9</v>
      </c>
      <c r="G228" s="3">
        <f>100000-64021.81</f>
        <v>35978.19</v>
      </c>
      <c r="H228" s="23">
        <v>0</v>
      </c>
      <c r="I228" s="23">
        <v>0</v>
      </c>
      <c r="J228" s="30"/>
    </row>
    <row r="229" spans="1:10" ht="25.5" customHeight="1" x14ac:dyDescent="0.25">
      <c r="A229" s="28" t="s">
        <v>184</v>
      </c>
      <c r="B229" s="28" t="s">
        <v>183</v>
      </c>
      <c r="C229" s="31">
        <v>45292</v>
      </c>
      <c r="D229" s="31">
        <v>45657</v>
      </c>
      <c r="E229" s="21" t="s">
        <v>6</v>
      </c>
      <c r="F229" s="22" t="s">
        <v>45</v>
      </c>
      <c r="G229" s="23">
        <f>SUM(G230:G232)</f>
        <v>230000</v>
      </c>
      <c r="H229" s="23">
        <f t="shared" ref="H229:I229" si="59">SUM(H230:H232)</f>
        <v>0</v>
      </c>
      <c r="I229" s="23">
        <f t="shared" si="59"/>
        <v>0</v>
      </c>
      <c r="J229" s="28" t="s">
        <v>185</v>
      </c>
    </row>
    <row r="230" spans="1:10" ht="25.5" customHeight="1" x14ac:dyDescent="0.25">
      <c r="A230" s="28"/>
      <c r="B230" s="28"/>
      <c r="C230" s="31"/>
      <c r="D230" s="31"/>
      <c r="E230" s="21" t="s">
        <v>8</v>
      </c>
      <c r="F230" s="22" t="s">
        <v>9</v>
      </c>
      <c r="G230" s="23">
        <v>0</v>
      </c>
      <c r="H230" s="23">
        <v>0</v>
      </c>
      <c r="I230" s="23">
        <v>0</v>
      </c>
      <c r="J230" s="28"/>
    </row>
    <row r="231" spans="1:10" ht="25.5" customHeight="1" x14ac:dyDescent="0.25">
      <c r="A231" s="28"/>
      <c r="B231" s="28"/>
      <c r="C231" s="31"/>
      <c r="D231" s="31"/>
      <c r="E231" s="21" t="s">
        <v>10</v>
      </c>
      <c r="F231" s="22" t="s">
        <v>9</v>
      </c>
      <c r="G231" s="23">
        <v>0</v>
      </c>
      <c r="H231" s="23">
        <v>0</v>
      </c>
      <c r="I231" s="23">
        <v>0</v>
      </c>
      <c r="J231" s="28"/>
    </row>
    <row r="232" spans="1:10" ht="25.5" customHeight="1" x14ac:dyDescent="0.25">
      <c r="A232" s="28"/>
      <c r="B232" s="28"/>
      <c r="C232" s="31"/>
      <c r="D232" s="31"/>
      <c r="E232" s="21" t="s">
        <v>11</v>
      </c>
      <c r="F232" s="22" t="s">
        <v>9</v>
      </c>
      <c r="G232" s="23">
        <v>230000</v>
      </c>
      <c r="H232" s="23">
        <v>0</v>
      </c>
      <c r="I232" s="23">
        <v>0</v>
      </c>
      <c r="J232" s="28"/>
    </row>
    <row r="233" spans="1:10" ht="25.5" customHeight="1" x14ac:dyDescent="0.25">
      <c r="A233" s="28" t="s">
        <v>238</v>
      </c>
      <c r="B233" s="28" t="s">
        <v>179</v>
      </c>
      <c r="C233" s="29">
        <v>45292</v>
      </c>
      <c r="D233" s="29">
        <v>45657</v>
      </c>
      <c r="E233" s="24" t="s">
        <v>6</v>
      </c>
      <c r="F233" s="22" t="s">
        <v>45</v>
      </c>
      <c r="G233" s="23">
        <f>SUM(G234:G236)</f>
        <v>34450</v>
      </c>
      <c r="H233" s="23">
        <f t="shared" ref="H233:I233" si="60">SUM(H234:H236)</f>
        <v>0</v>
      </c>
      <c r="I233" s="23">
        <f t="shared" si="60"/>
        <v>0</v>
      </c>
      <c r="J233" s="28" t="s">
        <v>114</v>
      </c>
    </row>
    <row r="234" spans="1:10" ht="25.5" customHeight="1" x14ac:dyDescent="0.25">
      <c r="A234" s="28"/>
      <c r="B234" s="28"/>
      <c r="C234" s="29"/>
      <c r="D234" s="29"/>
      <c r="E234" s="24" t="s">
        <v>8</v>
      </c>
      <c r="F234" s="22" t="s">
        <v>9</v>
      </c>
      <c r="G234" s="23">
        <v>0</v>
      </c>
      <c r="H234" s="23">
        <v>0</v>
      </c>
      <c r="I234" s="23">
        <v>0</v>
      </c>
      <c r="J234" s="28"/>
    </row>
    <row r="235" spans="1:10" ht="25.5" customHeight="1" x14ac:dyDescent="0.25">
      <c r="A235" s="28"/>
      <c r="B235" s="28"/>
      <c r="C235" s="29"/>
      <c r="D235" s="29"/>
      <c r="E235" s="24" t="s">
        <v>10</v>
      </c>
      <c r="F235" s="22" t="s">
        <v>9</v>
      </c>
      <c r="G235" s="23">
        <v>0</v>
      </c>
      <c r="H235" s="23">
        <v>0</v>
      </c>
      <c r="I235" s="23">
        <v>0</v>
      </c>
      <c r="J235" s="28"/>
    </row>
    <row r="236" spans="1:10" ht="25.5" customHeight="1" x14ac:dyDescent="0.25">
      <c r="A236" s="28"/>
      <c r="B236" s="28"/>
      <c r="C236" s="29"/>
      <c r="D236" s="29"/>
      <c r="E236" s="24" t="s">
        <v>11</v>
      </c>
      <c r="F236" s="22" t="s">
        <v>9</v>
      </c>
      <c r="G236" s="23">
        <v>34450</v>
      </c>
      <c r="H236" s="23">
        <v>0</v>
      </c>
      <c r="I236" s="23">
        <v>0</v>
      </c>
      <c r="J236" s="28"/>
    </row>
    <row r="237" spans="1:10" ht="48.75" customHeight="1" x14ac:dyDescent="0.25">
      <c r="A237" s="30" t="s">
        <v>158</v>
      </c>
      <c r="B237" s="30" t="s">
        <v>108</v>
      </c>
      <c r="C237" s="31">
        <v>45292</v>
      </c>
      <c r="D237" s="31">
        <v>46022</v>
      </c>
      <c r="E237" s="9" t="s">
        <v>6</v>
      </c>
      <c r="F237" s="2" t="s">
        <v>107</v>
      </c>
      <c r="G237" s="16">
        <f>SUM(G238:G240)</f>
        <v>2000000</v>
      </c>
      <c r="H237" s="16">
        <f t="shared" ref="H237:I237" si="61">SUM(H238:H240)</f>
        <v>2243582.09</v>
      </c>
      <c r="I237" s="16">
        <f t="shared" si="61"/>
        <v>0</v>
      </c>
      <c r="J237" s="30" t="s">
        <v>34</v>
      </c>
    </row>
    <row r="238" spans="1:10" ht="48.75" customHeight="1" x14ac:dyDescent="0.25">
      <c r="A238" s="30"/>
      <c r="B238" s="30"/>
      <c r="C238" s="31"/>
      <c r="D238" s="31"/>
      <c r="E238" s="9" t="s">
        <v>8</v>
      </c>
      <c r="F238" s="2" t="s">
        <v>9</v>
      </c>
      <c r="G238" s="16">
        <v>0</v>
      </c>
      <c r="H238" s="16">
        <v>0</v>
      </c>
      <c r="I238" s="16">
        <v>0</v>
      </c>
      <c r="J238" s="30"/>
    </row>
    <row r="239" spans="1:10" ht="48.75" customHeight="1" x14ac:dyDescent="0.25">
      <c r="A239" s="30"/>
      <c r="B239" s="30"/>
      <c r="C239" s="31"/>
      <c r="D239" s="31"/>
      <c r="E239" s="9" t="s">
        <v>10</v>
      </c>
      <c r="F239" s="2" t="s">
        <v>9</v>
      </c>
      <c r="G239" s="6">
        <v>1884600</v>
      </c>
      <c r="H239" s="6">
        <v>2114127.4</v>
      </c>
      <c r="I239" s="16">
        <v>0</v>
      </c>
      <c r="J239" s="30"/>
    </row>
    <row r="240" spans="1:10" ht="48.75" customHeight="1" x14ac:dyDescent="0.25">
      <c r="A240" s="30"/>
      <c r="B240" s="30"/>
      <c r="C240" s="31"/>
      <c r="D240" s="31"/>
      <c r="E240" s="9" t="s">
        <v>11</v>
      </c>
      <c r="F240" s="2" t="s">
        <v>9</v>
      </c>
      <c r="G240" s="6">
        <v>115400</v>
      </c>
      <c r="H240" s="6">
        <v>129454.68999999994</v>
      </c>
      <c r="I240" s="16">
        <v>0</v>
      </c>
      <c r="J240" s="30"/>
    </row>
    <row r="241" spans="1:10" ht="48" customHeight="1" x14ac:dyDescent="0.25">
      <c r="A241" s="30" t="s">
        <v>165</v>
      </c>
      <c r="B241" s="30" t="s">
        <v>157</v>
      </c>
      <c r="C241" s="31">
        <v>45292</v>
      </c>
      <c r="D241" s="31">
        <v>46387</v>
      </c>
      <c r="E241" s="9" t="s">
        <v>6</v>
      </c>
      <c r="F241" s="2" t="s">
        <v>107</v>
      </c>
      <c r="G241" s="16">
        <f>SUM(G242:G244)</f>
        <v>5285259.47</v>
      </c>
      <c r="H241" s="16">
        <f t="shared" ref="H241:I241" si="62">SUM(H242:H244)</f>
        <v>0</v>
      </c>
      <c r="I241" s="16">
        <f t="shared" si="62"/>
        <v>4670926.1899999995</v>
      </c>
      <c r="J241" s="30" t="s">
        <v>34</v>
      </c>
    </row>
    <row r="242" spans="1:10" ht="48" customHeight="1" x14ac:dyDescent="0.25">
      <c r="A242" s="30"/>
      <c r="B242" s="30"/>
      <c r="C242" s="31"/>
      <c r="D242" s="31"/>
      <c r="E242" s="9" t="s">
        <v>8</v>
      </c>
      <c r="F242" s="2" t="s">
        <v>9</v>
      </c>
      <c r="G242" s="16">
        <v>0</v>
      </c>
      <c r="H242" s="16">
        <v>0</v>
      </c>
      <c r="I242" s="16">
        <v>0</v>
      </c>
      <c r="J242" s="30"/>
    </row>
    <row r="243" spans="1:10" ht="48" customHeight="1" x14ac:dyDescent="0.25">
      <c r="A243" s="30"/>
      <c r="B243" s="30"/>
      <c r="C243" s="31"/>
      <c r="D243" s="31"/>
      <c r="E243" s="9" t="s">
        <v>10</v>
      </c>
      <c r="F243" s="2" t="s">
        <v>9</v>
      </c>
      <c r="G243" s="6">
        <v>4980300</v>
      </c>
      <c r="H243" s="16">
        <v>0</v>
      </c>
      <c r="I243" s="6">
        <v>4401413.75</v>
      </c>
      <c r="J243" s="30"/>
    </row>
    <row r="244" spans="1:10" ht="48" customHeight="1" x14ac:dyDescent="0.25">
      <c r="A244" s="30"/>
      <c r="B244" s="30"/>
      <c r="C244" s="31"/>
      <c r="D244" s="31"/>
      <c r="E244" s="9" t="s">
        <v>11</v>
      </c>
      <c r="F244" s="2" t="s">
        <v>9</v>
      </c>
      <c r="G244" s="6">
        <v>304959.46999999997</v>
      </c>
      <c r="H244" s="16">
        <v>0</v>
      </c>
      <c r="I244" s="6">
        <v>269512.43999999948</v>
      </c>
      <c r="J244" s="30"/>
    </row>
    <row r="245" spans="1:10" ht="48" customHeight="1" x14ac:dyDescent="0.25">
      <c r="A245" s="30" t="s">
        <v>166</v>
      </c>
      <c r="B245" s="30" t="s">
        <v>167</v>
      </c>
      <c r="C245" s="31">
        <v>46023</v>
      </c>
      <c r="D245" s="31">
        <v>46387</v>
      </c>
      <c r="E245" s="9" t="s">
        <v>6</v>
      </c>
      <c r="F245" s="2" t="s">
        <v>46</v>
      </c>
      <c r="G245" s="16">
        <f>SUM(G246:G248)</f>
        <v>0</v>
      </c>
      <c r="H245" s="16">
        <f t="shared" ref="H245:I245" si="63">SUM(H246:H248)</f>
        <v>0</v>
      </c>
      <c r="I245" s="16">
        <f t="shared" si="63"/>
        <v>4302641.5</v>
      </c>
      <c r="J245" s="30" t="s">
        <v>34</v>
      </c>
    </row>
    <row r="246" spans="1:10" ht="48" customHeight="1" x14ac:dyDescent="0.25">
      <c r="A246" s="30"/>
      <c r="B246" s="30"/>
      <c r="C246" s="31"/>
      <c r="D246" s="31"/>
      <c r="E246" s="9" t="s">
        <v>8</v>
      </c>
      <c r="F246" s="2" t="s">
        <v>9</v>
      </c>
      <c r="G246" s="16">
        <v>0</v>
      </c>
      <c r="H246" s="16">
        <v>0</v>
      </c>
      <c r="I246" s="16">
        <v>0</v>
      </c>
      <c r="J246" s="30"/>
    </row>
    <row r="247" spans="1:10" ht="48" customHeight="1" x14ac:dyDescent="0.25">
      <c r="A247" s="30"/>
      <c r="B247" s="30"/>
      <c r="C247" s="31"/>
      <c r="D247" s="31"/>
      <c r="E247" s="9" t="s">
        <v>10</v>
      </c>
      <c r="F247" s="2" t="s">
        <v>9</v>
      </c>
      <c r="G247" s="16">
        <v>0</v>
      </c>
      <c r="H247" s="6">
        <v>0</v>
      </c>
      <c r="I247" s="6">
        <v>4054379.09</v>
      </c>
      <c r="J247" s="30"/>
    </row>
    <row r="248" spans="1:10" ht="48" customHeight="1" x14ac:dyDescent="0.25">
      <c r="A248" s="30"/>
      <c r="B248" s="30"/>
      <c r="C248" s="31"/>
      <c r="D248" s="31"/>
      <c r="E248" s="9" t="s">
        <v>11</v>
      </c>
      <c r="F248" s="2" t="s">
        <v>9</v>
      </c>
      <c r="G248" s="16">
        <v>0</v>
      </c>
      <c r="H248" s="6">
        <v>0</v>
      </c>
      <c r="I248" s="6">
        <v>248262.41000000015</v>
      </c>
      <c r="J248" s="30"/>
    </row>
    <row r="249" spans="1:10" ht="48" customHeight="1" x14ac:dyDescent="0.25">
      <c r="A249" s="30" t="s">
        <v>160</v>
      </c>
      <c r="B249" s="30" t="s">
        <v>159</v>
      </c>
      <c r="C249" s="31">
        <v>45658</v>
      </c>
      <c r="D249" s="31">
        <v>46022</v>
      </c>
      <c r="E249" s="9" t="s">
        <v>6</v>
      </c>
      <c r="F249" s="2" t="s">
        <v>46</v>
      </c>
      <c r="G249" s="16">
        <f>SUM(G250:G252)</f>
        <v>0</v>
      </c>
      <c r="H249" s="16">
        <f t="shared" ref="H249:I249" si="64">SUM(H250:H252)</f>
        <v>7232413.79</v>
      </c>
      <c r="I249" s="16">
        <f t="shared" si="64"/>
        <v>0</v>
      </c>
      <c r="J249" s="30" t="s">
        <v>34</v>
      </c>
    </row>
    <row r="250" spans="1:10" ht="48" customHeight="1" x14ac:dyDescent="0.25">
      <c r="A250" s="30"/>
      <c r="B250" s="30"/>
      <c r="C250" s="31"/>
      <c r="D250" s="31"/>
      <c r="E250" s="9" t="s">
        <v>8</v>
      </c>
      <c r="F250" s="2" t="s">
        <v>9</v>
      </c>
      <c r="G250" s="16">
        <v>0</v>
      </c>
      <c r="H250" s="16">
        <v>0</v>
      </c>
      <c r="I250" s="16">
        <v>0</v>
      </c>
      <c r="J250" s="30"/>
    </row>
    <row r="251" spans="1:10" ht="48" customHeight="1" x14ac:dyDescent="0.25">
      <c r="A251" s="30"/>
      <c r="B251" s="30"/>
      <c r="C251" s="31"/>
      <c r="D251" s="31"/>
      <c r="E251" s="9" t="s">
        <v>10</v>
      </c>
      <c r="F251" s="2" t="s">
        <v>9</v>
      </c>
      <c r="G251" s="16">
        <v>0</v>
      </c>
      <c r="H251" s="6">
        <v>6815103.5099999998</v>
      </c>
      <c r="I251" s="16">
        <v>0</v>
      </c>
      <c r="J251" s="30"/>
    </row>
    <row r="252" spans="1:10" ht="48" customHeight="1" x14ac:dyDescent="0.25">
      <c r="A252" s="30"/>
      <c r="B252" s="30"/>
      <c r="C252" s="31"/>
      <c r="D252" s="31"/>
      <c r="E252" s="9" t="s">
        <v>11</v>
      </c>
      <c r="F252" s="2" t="s">
        <v>9</v>
      </c>
      <c r="G252" s="16">
        <v>0</v>
      </c>
      <c r="H252" s="6">
        <v>417310.28000000026</v>
      </c>
      <c r="I252" s="16">
        <v>0</v>
      </c>
      <c r="J252" s="30"/>
    </row>
    <row r="253" spans="1:10" ht="48" customHeight="1" x14ac:dyDescent="0.25">
      <c r="A253" s="30" t="s">
        <v>163</v>
      </c>
      <c r="B253" s="30" t="s">
        <v>161</v>
      </c>
      <c r="C253" s="31">
        <v>45658</v>
      </c>
      <c r="D253" s="31">
        <v>46387</v>
      </c>
      <c r="E253" s="9" t="s">
        <v>6</v>
      </c>
      <c r="F253" s="2" t="s">
        <v>46</v>
      </c>
      <c r="G253" s="16">
        <f>SUM(G254:G256)</f>
        <v>0</v>
      </c>
      <c r="H253" s="16">
        <f t="shared" ref="H253:I253" si="65">SUM(H254:H256)</f>
        <v>1297626.77</v>
      </c>
      <c r="I253" s="16">
        <f t="shared" si="65"/>
        <v>4441954.3499999996</v>
      </c>
      <c r="J253" s="30" t="s">
        <v>34</v>
      </c>
    </row>
    <row r="254" spans="1:10" ht="48" customHeight="1" x14ac:dyDescent="0.25">
      <c r="A254" s="30"/>
      <c r="B254" s="30"/>
      <c r="C254" s="31"/>
      <c r="D254" s="31"/>
      <c r="E254" s="9" t="s">
        <v>8</v>
      </c>
      <c r="F254" s="2" t="s">
        <v>9</v>
      </c>
      <c r="G254" s="16">
        <v>0</v>
      </c>
      <c r="H254" s="16">
        <v>0</v>
      </c>
      <c r="I254" s="16">
        <v>0</v>
      </c>
      <c r="J254" s="30"/>
    </row>
    <row r="255" spans="1:10" ht="48" customHeight="1" x14ac:dyDescent="0.25">
      <c r="A255" s="30"/>
      <c r="B255" s="30"/>
      <c r="C255" s="31"/>
      <c r="D255" s="31"/>
      <c r="E255" s="9" t="s">
        <v>10</v>
      </c>
      <c r="F255" s="2" t="s">
        <v>9</v>
      </c>
      <c r="G255" s="16">
        <v>0</v>
      </c>
      <c r="H255" s="6">
        <v>1222753.71</v>
      </c>
      <c r="I255" s="6">
        <v>4185653.58</v>
      </c>
      <c r="J255" s="30"/>
    </row>
    <row r="256" spans="1:10" ht="48" customHeight="1" x14ac:dyDescent="0.25">
      <c r="A256" s="30"/>
      <c r="B256" s="30"/>
      <c r="C256" s="31"/>
      <c r="D256" s="31"/>
      <c r="E256" s="9" t="s">
        <v>11</v>
      </c>
      <c r="F256" s="2" t="s">
        <v>9</v>
      </c>
      <c r="G256" s="16">
        <v>0</v>
      </c>
      <c r="H256" s="6">
        <v>74873.060000000056</v>
      </c>
      <c r="I256" s="6">
        <v>256300.76999999955</v>
      </c>
      <c r="J256" s="30"/>
    </row>
    <row r="257" spans="1:10" ht="48" customHeight="1" x14ac:dyDescent="0.25">
      <c r="A257" s="30" t="s">
        <v>164</v>
      </c>
      <c r="B257" s="30" t="s">
        <v>162</v>
      </c>
      <c r="C257" s="31">
        <v>45658</v>
      </c>
      <c r="D257" s="31">
        <v>46387</v>
      </c>
      <c r="E257" s="9" t="s">
        <v>6</v>
      </c>
      <c r="F257" s="2" t="s">
        <v>46</v>
      </c>
      <c r="G257" s="16">
        <f>SUM(G258:G260)</f>
        <v>0</v>
      </c>
      <c r="H257" s="16">
        <f t="shared" ref="H257" si="66">SUM(H258:H260)</f>
        <v>1335153.75</v>
      </c>
      <c r="I257" s="16">
        <f t="shared" ref="I257" si="67">SUM(I258:I260)</f>
        <v>4441954.3499999996</v>
      </c>
      <c r="J257" s="30" t="s">
        <v>34</v>
      </c>
    </row>
    <row r="258" spans="1:10" ht="48" customHeight="1" x14ac:dyDescent="0.25">
      <c r="A258" s="30"/>
      <c r="B258" s="30"/>
      <c r="C258" s="31"/>
      <c r="D258" s="31"/>
      <c r="E258" s="9" t="s">
        <v>8</v>
      </c>
      <c r="F258" s="2" t="s">
        <v>9</v>
      </c>
      <c r="G258" s="16">
        <v>0</v>
      </c>
      <c r="H258" s="16">
        <v>0</v>
      </c>
      <c r="I258" s="16">
        <v>0</v>
      </c>
      <c r="J258" s="30"/>
    </row>
    <row r="259" spans="1:10" ht="48" customHeight="1" x14ac:dyDescent="0.25">
      <c r="A259" s="30"/>
      <c r="B259" s="30"/>
      <c r="C259" s="31"/>
      <c r="D259" s="31"/>
      <c r="E259" s="9" t="s">
        <v>10</v>
      </c>
      <c r="F259" s="2" t="s">
        <v>9</v>
      </c>
      <c r="G259" s="16">
        <v>0</v>
      </c>
      <c r="H259" s="6">
        <f>825615.38+432500</f>
        <v>1258115.3799999999</v>
      </c>
      <c r="I259" s="6">
        <v>4185653.58</v>
      </c>
      <c r="J259" s="30"/>
    </row>
    <row r="260" spans="1:10" ht="48" customHeight="1" x14ac:dyDescent="0.25">
      <c r="A260" s="30"/>
      <c r="B260" s="30"/>
      <c r="C260" s="31"/>
      <c r="D260" s="31"/>
      <c r="E260" s="9" t="s">
        <v>11</v>
      </c>
      <c r="F260" s="2" t="s">
        <v>9</v>
      </c>
      <c r="G260" s="16">
        <v>0</v>
      </c>
      <c r="H260" s="6">
        <f>50555.03+26483.34</f>
        <v>77038.37</v>
      </c>
      <c r="I260" s="6">
        <v>256300.76999999955</v>
      </c>
      <c r="J260" s="30"/>
    </row>
    <row r="261" spans="1:10" ht="24.75" customHeight="1" x14ac:dyDescent="0.25">
      <c r="A261" s="30" t="s">
        <v>47</v>
      </c>
      <c r="B261" s="32" t="s">
        <v>5</v>
      </c>
      <c r="C261" s="31">
        <v>45292</v>
      </c>
      <c r="D261" s="31">
        <v>46387</v>
      </c>
      <c r="E261" s="9" t="s">
        <v>6</v>
      </c>
      <c r="F261" s="2" t="s">
        <v>48</v>
      </c>
      <c r="G261" s="16">
        <f>SUM(G262:G264)</f>
        <v>1409371.69</v>
      </c>
      <c r="H261" s="16">
        <f>SUM(H262:H264)</f>
        <v>1144000</v>
      </c>
      <c r="I261" s="16">
        <f t="shared" ref="I261" si="68">SUM(I262:I264)</f>
        <v>1189760</v>
      </c>
      <c r="J261" s="30" t="s">
        <v>94</v>
      </c>
    </row>
    <row r="262" spans="1:10" ht="24.75" customHeight="1" x14ac:dyDescent="0.25">
      <c r="A262" s="30"/>
      <c r="B262" s="32"/>
      <c r="C262" s="31"/>
      <c r="D262" s="31"/>
      <c r="E262" s="9" t="s">
        <v>8</v>
      </c>
      <c r="F262" s="2" t="s">
        <v>9</v>
      </c>
      <c r="G262" s="16">
        <v>0</v>
      </c>
      <c r="H262" s="16">
        <v>0</v>
      </c>
      <c r="I262" s="16">
        <v>0</v>
      </c>
      <c r="J262" s="30"/>
    </row>
    <row r="263" spans="1:10" ht="24.75" customHeight="1" x14ac:dyDescent="0.25">
      <c r="A263" s="30"/>
      <c r="B263" s="32"/>
      <c r="C263" s="31"/>
      <c r="D263" s="31"/>
      <c r="E263" s="9" t="s">
        <v>10</v>
      </c>
      <c r="F263" s="2" t="s">
        <v>9</v>
      </c>
      <c r="G263" s="16">
        <v>0</v>
      </c>
      <c r="H263" s="16">
        <v>0</v>
      </c>
      <c r="I263" s="16">
        <v>0</v>
      </c>
      <c r="J263" s="30"/>
    </row>
    <row r="264" spans="1:10" ht="24.75" customHeight="1" x14ac:dyDescent="0.25">
      <c r="A264" s="30"/>
      <c r="B264" s="32"/>
      <c r="C264" s="31"/>
      <c r="D264" s="31"/>
      <c r="E264" s="9" t="s">
        <v>11</v>
      </c>
      <c r="F264" s="2" t="s">
        <v>9</v>
      </c>
      <c r="G264" s="16">
        <f>1700000-62000-177854.06-21319.27-13398.58-15478.4-578</f>
        <v>1409371.69</v>
      </c>
      <c r="H264" s="16">
        <v>1144000</v>
      </c>
      <c r="I264" s="16">
        <v>1189760</v>
      </c>
      <c r="J264" s="30"/>
    </row>
    <row r="265" spans="1:10" ht="66" customHeight="1" x14ac:dyDescent="0.25">
      <c r="A265" s="30" t="s">
        <v>176</v>
      </c>
      <c r="B265" s="32" t="s">
        <v>5</v>
      </c>
      <c r="C265" s="31">
        <v>45292</v>
      </c>
      <c r="D265" s="31">
        <v>46387</v>
      </c>
      <c r="E265" s="9" t="s">
        <v>6</v>
      </c>
      <c r="F265" s="2" t="s">
        <v>110</v>
      </c>
      <c r="G265" s="16">
        <f>SUM(G266:G268)</f>
        <v>790628.31</v>
      </c>
      <c r="H265" s="16">
        <f t="shared" ref="H265:I265" si="69">SUM(H266:H268)</f>
        <v>500000</v>
      </c>
      <c r="I265" s="16">
        <f t="shared" si="69"/>
        <v>500000</v>
      </c>
      <c r="J265" s="30" t="s">
        <v>177</v>
      </c>
    </row>
    <row r="266" spans="1:10" ht="66" customHeight="1" x14ac:dyDescent="0.25">
      <c r="A266" s="30"/>
      <c r="B266" s="32"/>
      <c r="C266" s="31"/>
      <c r="D266" s="31"/>
      <c r="E266" s="9" t="s">
        <v>8</v>
      </c>
      <c r="F266" s="2" t="s">
        <v>9</v>
      </c>
      <c r="G266" s="16">
        <v>0</v>
      </c>
      <c r="H266" s="16">
        <v>0</v>
      </c>
      <c r="I266" s="16">
        <v>0</v>
      </c>
      <c r="J266" s="30"/>
    </row>
    <row r="267" spans="1:10" ht="66" customHeight="1" x14ac:dyDescent="0.25">
      <c r="A267" s="30"/>
      <c r="B267" s="32"/>
      <c r="C267" s="31"/>
      <c r="D267" s="31"/>
      <c r="E267" s="9" t="s">
        <v>10</v>
      </c>
      <c r="F267" s="2" t="s">
        <v>9</v>
      </c>
      <c r="G267" s="16">
        <v>0</v>
      </c>
      <c r="H267" s="16">
        <v>0</v>
      </c>
      <c r="I267" s="16">
        <v>0</v>
      </c>
      <c r="J267" s="30"/>
    </row>
    <row r="268" spans="1:10" ht="66" customHeight="1" x14ac:dyDescent="0.25">
      <c r="A268" s="30"/>
      <c r="B268" s="32"/>
      <c r="C268" s="31"/>
      <c r="D268" s="31"/>
      <c r="E268" s="9" t="s">
        <v>11</v>
      </c>
      <c r="F268" s="2" t="s">
        <v>9</v>
      </c>
      <c r="G268" s="16">
        <f>500000+62000+177854.06+21319.27+13398.58+15478.4+578</f>
        <v>790628.31</v>
      </c>
      <c r="H268" s="16">
        <v>500000</v>
      </c>
      <c r="I268" s="16">
        <v>500000</v>
      </c>
      <c r="J268" s="30"/>
    </row>
    <row r="269" spans="1:10" ht="30.75" customHeight="1" x14ac:dyDescent="0.25">
      <c r="A269" s="32" t="s">
        <v>49</v>
      </c>
      <c r="B269" s="32" t="s">
        <v>5</v>
      </c>
      <c r="C269" s="31">
        <v>45292</v>
      </c>
      <c r="D269" s="31">
        <v>46387</v>
      </c>
      <c r="E269" s="9" t="s">
        <v>6</v>
      </c>
      <c r="F269" s="2" t="s">
        <v>168</v>
      </c>
      <c r="G269" s="16">
        <f>SUM(G270:G272)</f>
        <v>23064800</v>
      </c>
      <c r="H269" s="16">
        <f t="shared" ref="H269:I269" si="70">SUM(H270:H272)</f>
        <v>23183100</v>
      </c>
      <c r="I269" s="16">
        <f t="shared" si="70"/>
        <v>23253800</v>
      </c>
      <c r="J269" s="30" t="s">
        <v>95</v>
      </c>
    </row>
    <row r="270" spans="1:10" ht="30.75" customHeight="1" x14ac:dyDescent="0.25">
      <c r="A270" s="32"/>
      <c r="B270" s="32"/>
      <c r="C270" s="31"/>
      <c r="D270" s="31"/>
      <c r="E270" s="9" t="s">
        <v>8</v>
      </c>
      <c r="F270" s="2" t="s">
        <v>9</v>
      </c>
      <c r="G270" s="16">
        <v>23064800</v>
      </c>
      <c r="H270" s="16">
        <v>23183100</v>
      </c>
      <c r="I270" s="16">
        <v>23253800</v>
      </c>
      <c r="J270" s="30"/>
    </row>
    <row r="271" spans="1:10" ht="30.75" customHeight="1" x14ac:dyDescent="0.25">
      <c r="A271" s="32"/>
      <c r="B271" s="32"/>
      <c r="C271" s="31"/>
      <c r="D271" s="31"/>
      <c r="E271" s="9" t="s">
        <v>10</v>
      </c>
      <c r="F271" s="2" t="s">
        <v>9</v>
      </c>
      <c r="G271" s="16">
        <v>0</v>
      </c>
      <c r="H271" s="16">
        <v>0</v>
      </c>
      <c r="I271" s="16">
        <v>0</v>
      </c>
      <c r="J271" s="30"/>
    </row>
    <row r="272" spans="1:10" ht="30.75" customHeight="1" x14ac:dyDescent="0.25">
      <c r="A272" s="32"/>
      <c r="B272" s="32"/>
      <c r="C272" s="31"/>
      <c r="D272" s="31"/>
      <c r="E272" s="9" t="s">
        <v>11</v>
      </c>
      <c r="F272" s="2" t="s">
        <v>9</v>
      </c>
      <c r="G272" s="16">
        <v>0</v>
      </c>
      <c r="H272" s="16">
        <v>0</v>
      </c>
      <c r="I272" s="16">
        <v>0</v>
      </c>
      <c r="J272" s="30"/>
    </row>
    <row r="273" spans="1:10" ht="30.75" customHeight="1" x14ac:dyDescent="0.25">
      <c r="A273" s="30" t="s">
        <v>240</v>
      </c>
      <c r="B273" s="32" t="s">
        <v>239</v>
      </c>
      <c r="C273" s="31">
        <v>45292</v>
      </c>
      <c r="D273" s="31">
        <v>45657</v>
      </c>
      <c r="E273" s="25" t="s">
        <v>6</v>
      </c>
      <c r="F273" s="26" t="s">
        <v>245</v>
      </c>
      <c r="G273" s="3">
        <f>SUM(G274:G276)</f>
        <v>1100000</v>
      </c>
      <c r="H273" s="3">
        <f t="shared" ref="H273:I273" si="71">SUM(H274:H276)</f>
        <v>0</v>
      </c>
      <c r="I273" s="3">
        <f t="shared" si="71"/>
        <v>0</v>
      </c>
      <c r="J273" s="30" t="s">
        <v>224</v>
      </c>
    </row>
    <row r="274" spans="1:10" ht="30.75" customHeight="1" x14ac:dyDescent="0.25">
      <c r="A274" s="30"/>
      <c r="B274" s="32"/>
      <c r="C274" s="31"/>
      <c r="D274" s="31"/>
      <c r="E274" s="25" t="s">
        <v>8</v>
      </c>
      <c r="F274" s="26" t="s">
        <v>9</v>
      </c>
      <c r="G274" s="3">
        <v>0</v>
      </c>
      <c r="H274" s="3">
        <v>0</v>
      </c>
      <c r="I274" s="3">
        <v>0</v>
      </c>
      <c r="J274" s="30"/>
    </row>
    <row r="275" spans="1:10" ht="30.75" customHeight="1" x14ac:dyDescent="0.25">
      <c r="A275" s="30"/>
      <c r="B275" s="32"/>
      <c r="C275" s="31"/>
      <c r="D275" s="31"/>
      <c r="E275" s="25" t="s">
        <v>10</v>
      </c>
      <c r="F275" s="26" t="s">
        <v>9</v>
      </c>
      <c r="G275" s="3">
        <v>1100000</v>
      </c>
      <c r="H275" s="3">
        <v>0</v>
      </c>
      <c r="I275" s="3">
        <v>0</v>
      </c>
      <c r="J275" s="30"/>
    </row>
    <row r="276" spans="1:10" ht="30.75" customHeight="1" x14ac:dyDescent="0.25">
      <c r="A276" s="30"/>
      <c r="B276" s="32"/>
      <c r="C276" s="31"/>
      <c r="D276" s="31"/>
      <c r="E276" s="25" t="s">
        <v>11</v>
      </c>
      <c r="F276" s="26" t="s">
        <v>9</v>
      </c>
      <c r="G276" s="3">
        <v>0</v>
      </c>
      <c r="H276" s="3">
        <v>0</v>
      </c>
      <c r="I276" s="3">
        <v>0</v>
      </c>
      <c r="J276" s="30"/>
    </row>
    <row r="277" spans="1:10" ht="30.75" customHeight="1" x14ac:dyDescent="0.25">
      <c r="A277" s="30" t="s">
        <v>242</v>
      </c>
      <c r="B277" s="32" t="s">
        <v>241</v>
      </c>
      <c r="C277" s="31">
        <v>45292</v>
      </c>
      <c r="D277" s="31">
        <v>45657</v>
      </c>
      <c r="E277" s="25" t="s">
        <v>6</v>
      </c>
      <c r="F277" s="26" t="s">
        <v>245</v>
      </c>
      <c r="G277" s="3">
        <f>SUM(G278:G280)</f>
        <v>1100000</v>
      </c>
      <c r="H277" s="3">
        <f t="shared" ref="H277:I277" si="72">SUM(H278:H280)</f>
        <v>0</v>
      </c>
      <c r="I277" s="3">
        <f t="shared" si="72"/>
        <v>0</v>
      </c>
      <c r="J277" s="30" t="s">
        <v>224</v>
      </c>
    </row>
    <row r="278" spans="1:10" ht="30.75" customHeight="1" x14ac:dyDescent="0.25">
      <c r="A278" s="30"/>
      <c r="B278" s="32"/>
      <c r="C278" s="31"/>
      <c r="D278" s="31"/>
      <c r="E278" s="25" t="s">
        <v>8</v>
      </c>
      <c r="F278" s="26" t="s">
        <v>9</v>
      </c>
      <c r="G278" s="3">
        <v>0</v>
      </c>
      <c r="H278" s="3">
        <v>0</v>
      </c>
      <c r="I278" s="3">
        <v>0</v>
      </c>
      <c r="J278" s="30"/>
    </row>
    <row r="279" spans="1:10" ht="30.75" customHeight="1" x14ac:dyDescent="0.25">
      <c r="A279" s="30"/>
      <c r="B279" s="32"/>
      <c r="C279" s="31"/>
      <c r="D279" s="31"/>
      <c r="E279" s="25" t="s">
        <v>10</v>
      </c>
      <c r="F279" s="26" t="s">
        <v>9</v>
      </c>
      <c r="G279" s="3">
        <v>1100000</v>
      </c>
      <c r="H279" s="3">
        <v>0</v>
      </c>
      <c r="I279" s="3">
        <v>0</v>
      </c>
      <c r="J279" s="30"/>
    </row>
    <row r="280" spans="1:10" ht="30.75" customHeight="1" x14ac:dyDescent="0.25">
      <c r="A280" s="30"/>
      <c r="B280" s="32"/>
      <c r="C280" s="31"/>
      <c r="D280" s="31"/>
      <c r="E280" s="25" t="s">
        <v>11</v>
      </c>
      <c r="F280" s="26" t="s">
        <v>9</v>
      </c>
      <c r="G280" s="3">
        <v>0</v>
      </c>
      <c r="H280" s="3">
        <v>0</v>
      </c>
      <c r="I280" s="3">
        <v>0</v>
      </c>
      <c r="J280" s="30"/>
    </row>
    <row r="281" spans="1:10" ht="30.75" customHeight="1" x14ac:dyDescent="0.25">
      <c r="A281" s="30" t="s">
        <v>243</v>
      </c>
      <c r="B281" s="32" t="s">
        <v>244</v>
      </c>
      <c r="C281" s="31">
        <v>45292</v>
      </c>
      <c r="D281" s="31">
        <v>45657</v>
      </c>
      <c r="E281" s="25" t="s">
        <v>6</v>
      </c>
      <c r="F281" s="26" t="s">
        <v>245</v>
      </c>
      <c r="G281" s="3">
        <f>SUM(G282:G284)</f>
        <v>1100000</v>
      </c>
      <c r="H281" s="3">
        <f t="shared" ref="H281:I281" si="73">SUM(H282:H284)</f>
        <v>0</v>
      </c>
      <c r="I281" s="3">
        <f t="shared" si="73"/>
        <v>0</v>
      </c>
      <c r="J281" s="30" t="s">
        <v>224</v>
      </c>
    </row>
    <row r="282" spans="1:10" ht="30.75" customHeight="1" x14ac:dyDescent="0.25">
      <c r="A282" s="30"/>
      <c r="B282" s="32"/>
      <c r="C282" s="31"/>
      <c r="D282" s="31"/>
      <c r="E282" s="25" t="s">
        <v>8</v>
      </c>
      <c r="F282" s="26" t="s">
        <v>9</v>
      </c>
      <c r="G282" s="3">
        <v>0</v>
      </c>
      <c r="H282" s="3">
        <v>0</v>
      </c>
      <c r="I282" s="3">
        <v>0</v>
      </c>
      <c r="J282" s="30"/>
    </row>
    <row r="283" spans="1:10" ht="30.75" customHeight="1" x14ac:dyDescent="0.25">
      <c r="A283" s="30"/>
      <c r="B283" s="32"/>
      <c r="C283" s="31"/>
      <c r="D283" s="31"/>
      <c r="E283" s="25" t="s">
        <v>10</v>
      </c>
      <c r="F283" s="26" t="s">
        <v>9</v>
      </c>
      <c r="G283" s="3">
        <v>1100000</v>
      </c>
      <c r="H283" s="3">
        <v>0</v>
      </c>
      <c r="I283" s="3">
        <v>0</v>
      </c>
      <c r="J283" s="30"/>
    </row>
    <row r="284" spans="1:10" ht="30.75" customHeight="1" x14ac:dyDescent="0.25">
      <c r="A284" s="30"/>
      <c r="B284" s="32"/>
      <c r="C284" s="31"/>
      <c r="D284" s="31"/>
      <c r="E284" s="25" t="s">
        <v>11</v>
      </c>
      <c r="F284" s="26" t="s">
        <v>9</v>
      </c>
      <c r="G284" s="3">
        <v>0</v>
      </c>
      <c r="H284" s="3">
        <v>0</v>
      </c>
      <c r="I284" s="3">
        <v>0</v>
      </c>
      <c r="J284" s="30"/>
    </row>
    <row r="285" spans="1:10" ht="24" customHeight="1" x14ac:dyDescent="0.25">
      <c r="A285" s="30" t="s">
        <v>35</v>
      </c>
      <c r="B285" s="30" t="s">
        <v>5</v>
      </c>
      <c r="C285" s="31">
        <v>45292</v>
      </c>
      <c r="D285" s="31">
        <v>46387</v>
      </c>
      <c r="E285" s="9" t="s">
        <v>6</v>
      </c>
      <c r="F285" s="2" t="s">
        <v>50</v>
      </c>
      <c r="G285" s="16">
        <f>SUM(G286:G288)</f>
        <v>423801</v>
      </c>
      <c r="H285" s="16">
        <f t="shared" ref="H285" si="74">SUM(H286:H288)</f>
        <v>348634</v>
      </c>
      <c r="I285" s="16">
        <f t="shared" ref="I285" si="75">SUM(I286:I288)</f>
        <v>348634</v>
      </c>
      <c r="J285" s="30" t="s">
        <v>37</v>
      </c>
    </row>
    <row r="286" spans="1:10" ht="24" customHeight="1" x14ac:dyDescent="0.25">
      <c r="A286" s="30"/>
      <c r="B286" s="30"/>
      <c r="C286" s="31"/>
      <c r="D286" s="31"/>
      <c r="E286" s="9" t="s">
        <v>8</v>
      </c>
      <c r="F286" s="2" t="s">
        <v>9</v>
      </c>
      <c r="G286" s="16">
        <v>0</v>
      </c>
      <c r="H286" s="16">
        <v>0</v>
      </c>
      <c r="I286" s="16">
        <v>0</v>
      </c>
      <c r="J286" s="30"/>
    </row>
    <row r="287" spans="1:10" ht="24" customHeight="1" x14ac:dyDescent="0.25">
      <c r="A287" s="30"/>
      <c r="B287" s="30"/>
      <c r="C287" s="31"/>
      <c r="D287" s="31"/>
      <c r="E287" s="9" t="s">
        <v>10</v>
      </c>
      <c r="F287" s="2" t="s">
        <v>9</v>
      </c>
      <c r="G287" s="16">
        <v>0</v>
      </c>
      <c r="H287" s="16">
        <v>0</v>
      </c>
      <c r="I287" s="16">
        <v>0</v>
      </c>
      <c r="J287" s="30"/>
    </row>
    <row r="288" spans="1:10" ht="24" customHeight="1" x14ac:dyDescent="0.25">
      <c r="A288" s="30"/>
      <c r="B288" s="30"/>
      <c r="C288" s="31"/>
      <c r="D288" s="31"/>
      <c r="E288" s="9" t="s">
        <v>11</v>
      </c>
      <c r="F288" s="2" t="s">
        <v>9</v>
      </c>
      <c r="G288" s="16">
        <f>394506+29295</f>
        <v>423801</v>
      </c>
      <c r="H288" s="16">
        <v>348634</v>
      </c>
      <c r="I288" s="16">
        <v>348634</v>
      </c>
      <c r="J288" s="30"/>
    </row>
    <row r="289" spans="1:10" ht="29.25" customHeight="1" x14ac:dyDescent="0.25">
      <c r="A289" s="30" t="s">
        <v>51</v>
      </c>
      <c r="B289" s="30" t="s">
        <v>5</v>
      </c>
      <c r="C289" s="31">
        <v>45292</v>
      </c>
      <c r="D289" s="31">
        <v>46387</v>
      </c>
      <c r="E289" s="9" t="s">
        <v>6</v>
      </c>
      <c r="F289" s="2" t="s">
        <v>52</v>
      </c>
      <c r="G289" s="16">
        <f>SUM(G290:G292)</f>
        <v>90942.62000000001</v>
      </c>
      <c r="H289" s="16">
        <f t="shared" ref="H289" si="76">SUM(H290:H292)</f>
        <v>75319.3</v>
      </c>
      <c r="I289" s="16">
        <f t="shared" ref="I289" si="77">SUM(I290:I292)</f>
        <v>58520.35</v>
      </c>
      <c r="J289" s="30" t="s">
        <v>96</v>
      </c>
    </row>
    <row r="290" spans="1:10" ht="29.25" customHeight="1" x14ac:dyDescent="0.25">
      <c r="A290" s="30"/>
      <c r="B290" s="30"/>
      <c r="C290" s="31"/>
      <c r="D290" s="31"/>
      <c r="E290" s="9" t="s">
        <v>8</v>
      </c>
      <c r="F290" s="2" t="s">
        <v>9</v>
      </c>
      <c r="G290" s="16">
        <v>0</v>
      </c>
      <c r="H290" s="16">
        <v>0</v>
      </c>
      <c r="I290" s="16">
        <v>0</v>
      </c>
      <c r="J290" s="30"/>
    </row>
    <row r="291" spans="1:10" ht="29.25" customHeight="1" x14ac:dyDescent="0.25">
      <c r="A291" s="30"/>
      <c r="B291" s="30"/>
      <c r="C291" s="31"/>
      <c r="D291" s="31"/>
      <c r="E291" s="9" t="s">
        <v>10</v>
      </c>
      <c r="F291" s="2" t="s">
        <v>9</v>
      </c>
      <c r="G291" s="16">
        <f>94910.32-3967.7</f>
        <v>90942.62000000001</v>
      </c>
      <c r="H291" s="16">
        <v>75319.3</v>
      </c>
      <c r="I291" s="16">
        <v>58520.35</v>
      </c>
      <c r="J291" s="30"/>
    </row>
    <row r="292" spans="1:10" ht="29.25" customHeight="1" x14ac:dyDescent="0.25">
      <c r="A292" s="30"/>
      <c r="B292" s="30"/>
      <c r="C292" s="31"/>
      <c r="D292" s="31"/>
      <c r="E292" s="9" t="s">
        <v>11</v>
      </c>
      <c r="F292" s="2" t="s">
        <v>9</v>
      </c>
      <c r="G292" s="16">
        <v>0</v>
      </c>
      <c r="H292" s="16">
        <v>0</v>
      </c>
      <c r="I292" s="16">
        <v>0</v>
      </c>
      <c r="J292" s="30"/>
    </row>
    <row r="293" spans="1:10" ht="31.5" customHeight="1" x14ac:dyDescent="0.25">
      <c r="A293" s="43" t="s">
        <v>99</v>
      </c>
      <c r="B293" s="32" t="s">
        <v>5</v>
      </c>
      <c r="C293" s="31">
        <v>45292</v>
      </c>
      <c r="D293" s="31">
        <v>46387</v>
      </c>
      <c r="E293" s="9" t="s">
        <v>6</v>
      </c>
      <c r="F293" s="2" t="s">
        <v>53</v>
      </c>
      <c r="G293" s="16">
        <f>SUM(G294:G296)</f>
        <v>8727299.1600000001</v>
      </c>
      <c r="H293" s="16">
        <f t="shared" ref="H293" si="78">SUM(H294:H296)</f>
        <v>5590289.25</v>
      </c>
      <c r="I293" s="16">
        <f t="shared" ref="I293" si="79">SUM(I294:I296)</f>
        <v>5819065.5999999996</v>
      </c>
      <c r="J293" s="30" t="s">
        <v>97</v>
      </c>
    </row>
    <row r="294" spans="1:10" ht="31.5" customHeight="1" x14ac:dyDescent="0.25">
      <c r="A294" s="43"/>
      <c r="B294" s="32"/>
      <c r="C294" s="31"/>
      <c r="D294" s="31"/>
      <c r="E294" s="9" t="s">
        <v>8</v>
      </c>
      <c r="F294" s="2" t="s">
        <v>9</v>
      </c>
      <c r="G294" s="16">
        <v>0</v>
      </c>
      <c r="H294" s="16">
        <v>0</v>
      </c>
      <c r="I294" s="16">
        <v>0</v>
      </c>
      <c r="J294" s="30"/>
    </row>
    <row r="295" spans="1:10" ht="31.5" customHeight="1" x14ac:dyDescent="0.25">
      <c r="A295" s="43"/>
      <c r="B295" s="32"/>
      <c r="C295" s="31"/>
      <c r="D295" s="31"/>
      <c r="E295" s="9" t="s">
        <v>10</v>
      </c>
      <c r="F295" s="2" t="s">
        <v>9</v>
      </c>
      <c r="G295" s="16">
        <f>5560952.91+3166346.25</f>
        <v>8727299.1600000001</v>
      </c>
      <c r="H295" s="16">
        <v>5590289.25</v>
      </c>
      <c r="I295" s="16">
        <v>5819065.5999999996</v>
      </c>
      <c r="J295" s="30"/>
    </row>
    <row r="296" spans="1:10" ht="31.5" customHeight="1" x14ac:dyDescent="0.25">
      <c r="A296" s="43"/>
      <c r="B296" s="32"/>
      <c r="C296" s="31"/>
      <c r="D296" s="31"/>
      <c r="E296" s="9" t="s">
        <v>11</v>
      </c>
      <c r="F296" s="2" t="s">
        <v>9</v>
      </c>
      <c r="G296" s="16">
        <v>0</v>
      </c>
      <c r="H296" s="16">
        <v>0</v>
      </c>
      <c r="I296" s="16">
        <v>0</v>
      </c>
      <c r="J296" s="30"/>
    </row>
    <row r="297" spans="1:10" ht="26.25" customHeight="1" x14ac:dyDescent="0.25">
      <c r="A297" s="30" t="s">
        <v>54</v>
      </c>
      <c r="B297" s="32" t="s">
        <v>5</v>
      </c>
      <c r="C297" s="31">
        <v>45292</v>
      </c>
      <c r="D297" s="31">
        <v>46387</v>
      </c>
      <c r="E297" s="9" t="s">
        <v>6</v>
      </c>
      <c r="F297" s="2" t="s">
        <v>55</v>
      </c>
      <c r="G297" s="16">
        <f>SUM(G298:G300)</f>
        <v>497661.04000000004</v>
      </c>
      <c r="H297" s="16">
        <f t="shared" ref="H297" si="80">SUM(H298:H300)</f>
        <v>249015.3</v>
      </c>
      <c r="I297" s="16">
        <f t="shared" ref="I297" si="81">SUM(I298:I300)</f>
        <v>131258.94</v>
      </c>
      <c r="J297" s="30" t="s">
        <v>98</v>
      </c>
    </row>
    <row r="298" spans="1:10" ht="26.25" customHeight="1" x14ac:dyDescent="0.25">
      <c r="A298" s="30"/>
      <c r="B298" s="32"/>
      <c r="C298" s="31"/>
      <c r="D298" s="31"/>
      <c r="E298" s="9" t="s">
        <v>8</v>
      </c>
      <c r="F298" s="2" t="s">
        <v>9</v>
      </c>
      <c r="G298" s="16">
        <v>0</v>
      </c>
      <c r="H298" s="16">
        <v>0</v>
      </c>
      <c r="I298" s="16">
        <v>0</v>
      </c>
      <c r="J298" s="30"/>
    </row>
    <row r="299" spans="1:10" ht="26.25" customHeight="1" x14ac:dyDescent="0.25">
      <c r="A299" s="30"/>
      <c r="B299" s="32"/>
      <c r="C299" s="31"/>
      <c r="D299" s="31"/>
      <c r="E299" s="9" t="s">
        <v>10</v>
      </c>
      <c r="F299" s="2" t="s">
        <v>9</v>
      </c>
      <c r="G299" s="16">
        <f>236082.5+261578.54</f>
        <v>497661.04000000004</v>
      </c>
      <c r="H299" s="16">
        <v>249015.3</v>
      </c>
      <c r="I299" s="16">
        <v>131258.94</v>
      </c>
      <c r="J299" s="30"/>
    </row>
    <row r="300" spans="1:10" ht="26.25" customHeight="1" x14ac:dyDescent="0.25">
      <c r="A300" s="30"/>
      <c r="B300" s="32"/>
      <c r="C300" s="31"/>
      <c r="D300" s="31"/>
      <c r="E300" s="9" t="s">
        <v>11</v>
      </c>
      <c r="F300" s="2" t="s">
        <v>9</v>
      </c>
      <c r="G300" s="16">
        <v>0</v>
      </c>
      <c r="H300" s="16">
        <v>0</v>
      </c>
      <c r="I300" s="16">
        <v>0</v>
      </c>
      <c r="J300" s="30"/>
    </row>
    <row r="301" spans="1:10" ht="26.25" customHeight="1" x14ac:dyDescent="0.25">
      <c r="A301" s="30" t="s">
        <v>38</v>
      </c>
      <c r="B301" s="32" t="s">
        <v>5</v>
      </c>
      <c r="C301" s="31">
        <v>45292</v>
      </c>
      <c r="D301" s="31">
        <v>46387</v>
      </c>
      <c r="E301" s="9" t="s">
        <v>6</v>
      </c>
      <c r="F301" s="2" t="s">
        <v>126</v>
      </c>
      <c r="G301" s="16">
        <f>SUM(G302:G304)</f>
        <v>11186900.4</v>
      </c>
      <c r="H301" s="16">
        <f t="shared" ref="H301" si="82">SUM(H302:H304)</f>
        <v>11324819.300000001</v>
      </c>
      <c r="I301" s="16">
        <f t="shared" ref="I301" si="83">SUM(I302:I304)</f>
        <v>11468254.699999999</v>
      </c>
      <c r="J301" s="30" t="s">
        <v>91</v>
      </c>
    </row>
    <row r="302" spans="1:10" ht="26.25" customHeight="1" x14ac:dyDescent="0.25">
      <c r="A302" s="30"/>
      <c r="B302" s="32"/>
      <c r="C302" s="31"/>
      <c r="D302" s="31"/>
      <c r="E302" s="9" t="s">
        <v>8</v>
      </c>
      <c r="F302" s="2" t="s">
        <v>9</v>
      </c>
      <c r="G302" s="16">
        <v>0</v>
      </c>
      <c r="H302" s="16">
        <v>0</v>
      </c>
      <c r="I302" s="16">
        <v>0</v>
      </c>
      <c r="J302" s="30"/>
    </row>
    <row r="303" spans="1:10" ht="26.25" customHeight="1" x14ac:dyDescent="0.25">
      <c r="A303" s="30"/>
      <c r="B303" s="32"/>
      <c r="C303" s="31"/>
      <c r="D303" s="31"/>
      <c r="E303" s="9" t="s">
        <v>10</v>
      </c>
      <c r="F303" s="2" t="s">
        <v>9</v>
      </c>
      <c r="G303" s="16">
        <v>11186900.4</v>
      </c>
      <c r="H303" s="16">
        <v>11324819.300000001</v>
      </c>
      <c r="I303" s="16">
        <v>11468254.699999999</v>
      </c>
      <c r="J303" s="30"/>
    </row>
    <row r="304" spans="1:10" ht="26.25" customHeight="1" x14ac:dyDescent="0.25">
      <c r="A304" s="30"/>
      <c r="B304" s="32"/>
      <c r="C304" s="31"/>
      <c r="D304" s="31"/>
      <c r="E304" s="9" t="s">
        <v>11</v>
      </c>
      <c r="F304" s="2" t="s">
        <v>9</v>
      </c>
      <c r="G304" s="16">
        <v>0</v>
      </c>
      <c r="H304" s="16">
        <v>0</v>
      </c>
      <c r="I304" s="16">
        <v>0</v>
      </c>
      <c r="J304" s="30"/>
    </row>
    <row r="305" spans="1:10" ht="30.75" customHeight="1" x14ac:dyDescent="0.25">
      <c r="A305" s="30" t="s">
        <v>4</v>
      </c>
      <c r="B305" s="30" t="s">
        <v>5</v>
      </c>
      <c r="C305" s="31">
        <v>45292</v>
      </c>
      <c r="D305" s="31">
        <v>46387</v>
      </c>
      <c r="E305" s="5" t="s">
        <v>6</v>
      </c>
      <c r="F305" s="2" t="s">
        <v>7</v>
      </c>
      <c r="G305" s="16">
        <f>SUM(G306:G308)</f>
        <v>30944989.469999999</v>
      </c>
      <c r="H305" s="16">
        <f>SUM(H306:H308)</f>
        <v>30133829.560000002</v>
      </c>
      <c r="I305" s="16">
        <f t="shared" ref="I305" si="84">SUM(I306:I308)</f>
        <v>28766147.129999999</v>
      </c>
      <c r="J305" s="30" t="s">
        <v>97</v>
      </c>
    </row>
    <row r="306" spans="1:10" ht="30.75" customHeight="1" x14ac:dyDescent="0.25">
      <c r="A306" s="30"/>
      <c r="B306" s="30"/>
      <c r="C306" s="31"/>
      <c r="D306" s="31"/>
      <c r="E306" s="5" t="s">
        <v>8</v>
      </c>
      <c r="F306" s="2" t="s">
        <v>9</v>
      </c>
      <c r="G306" s="17">
        <v>22589842.309999999</v>
      </c>
      <c r="H306" s="17">
        <v>22299033.859999999</v>
      </c>
      <c r="I306" s="17">
        <v>20999287.399999999</v>
      </c>
      <c r="J306" s="30"/>
    </row>
    <row r="307" spans="1:10" ht="30.75" customHeight="1" x14ac:dyDescent="0.25">
      <c r="A307" s="30"/>
      <c r="B307" s="30"/>
      <c r="C307" s="31"/>
      <c r="D307" s="31"/>
      <c r="E307" s="5" t="s">
        <v>10</v>
      </c>
      <c r="F307" s="2" t="s">
        <v>9</v>
      </c>
      <c r="G307" s="17">
        <v>7736247.3399999999</v>
      </c>
      <c r="H307" s="17">
        <v>7232119.0999999996</v>
      </c>
      <c r="I307" s="17">
        <v>7191536.7800000003</v>
      </c>
      <c r="J307" s="30"/>
    </row>
    <row r="308" spans="1:10" ht="30.75" customHeight="1" x14ac:dyDescent="0.25">
      <c r="A308" s="30"/>
      <c r="B308" s="30"/>
      <c r="C308" s="31"/>
      <c r="D308" s="31"/>
      <c r="E308" s="5" t="s">
        <v>11</v>
      </c>
      <c r="F308" s="2" t="s">
        <v>9</v>
      </c>
      <c r="G308" s="17">
        <v>618899.81999999995</v>
      </c>
      <c r="H308" s="17">
        <v>602676.6</v>
      </c>
      <c r="I308" s="17">
        <v>575322.94999999995</v>
      </c>
      <c r="J308" s="30"/>
    </row>
    <row r="309" spans="1:10" ht="33.75" customHeight="1" x14ac:dyDescent="0.25">
      <c r="A309" s="30" t="s">
        <v>128</v>
      </c>
      <c r="B309" s="32" t="s">
        <v>5</v>
      </c>
      <c r="C309" s="31">
        <v>45292</v>
      </c>
      <c r="D309" s="31">
        <v>46387</v>
      </c>
      <c r="E309" s="9" t="s">
        <v>6</v>
      </c>
      <c r="F309" s="2" t="s">
        <v>127</v>
      </c>
      <c r="G309" s="16">
        <f>SUM(G310:G312)</f>
        <v>923403.4</v>
      </c>
      <c r="H309" s="16">
        <f t="shared" ref="H309:I309" si="85">SUM(H310:H312)</f>
        <v>923403.4</v>
      </c>
      <c r="I309" s="16">
        <f t="shared" si="85"/>
        <v>923403.4</v>
      </c>
      <c r="J309" s="30" t="s">
        <v>129</v>
      </c>
    </row>
    <row r="310" spans="1:10" ht="33.75" customHeight="1" x14ac:dyDescent="0.25">
      <c r="A310" s="30"/>
      <c r="B310" s="32"/>
      <c r="C310" s="31"/>
      <c r="D310" s="31"/>
      <c r="E310" s="9" t="s">
        <v>8</v>
      </c>
      <c r="F310" s="2" t="s">
        <v>9</v>
      </c>
      <c r="G310" s="16">
        <v>0</v>
      </c>
      <c r="H310" s="16">
        <v>0</v>
      </c>
      <c r="I310" s="16">
        <v>0</v>
      </c>
      <c r="J310" s="30"/>
    </row>
    <row r="311" spans="1:10" ht="33.75" customHeight="1" x14ac:dyDescent="0.25">
      <c r="A311" s="30"/>
      <c r="B311" s="32"/>
      <c r="C311" s="31"/>
      <c r="D311" s="31"/>
      <c r="E311" s="9" t="s">
        <v>10</v>
      </c>
      <c r="F311" s="2" t="s">
        <v>9</v>
      </c>
      <c r="G311" s="16">
        <v>923403.4</v>
      </c>
      <c r="H311" s="16">
        <v>923403.4</v>
      </c>
      <c r="I311" s="16">
        <v>923403.4</v>
      </c>
      <c r="J311" s="30"/>
    </row>
    <row r="312" spans="1:10" ht="33.75" customHeight="1" x14ac:dyDescent="0.25">
      <c r="A312" s="30"/>
      <c r="B312" s="32"/>
      <c r="C312" s="31"/>
      <c r="D312" s="31"/>
      <c r="E312" s="9" t="s">
        <v>11</v>
      </c>
      <c r="F312" s="2" t="s">
        <v>9</v>
      </c>
      <c r="G312" s="16">
        <v>0</v>
      </c>
      <c r="H312" s="16">
        <v>0</v>
      </c>
      <c r="I312" s="16">
        <v>0</v>
      </c>
      <c r="J312" s="30"/>
    </row>
    <row r="313" spans="1:10" ht="15.75" customHeight="1" x14ac:dyDescent="0.25">
      <c r="A313" s="36" t="s">
        <v>59</v>
      </c>
      <c r="B313" s="36"/>
      <c r="C313" s="36"/>
      <c r="D313" s="36"/>
      <c r="E313" s="36"/>
      <c r="F313" s="36"/>
      <c r="G313" s="36"/>
      <c r="H313" s="36"/>
      <c r="I313" s="36"/>
      <c r="J313" s="36"/>
    </row>
    <row r="314" spans="1:10" ht="24.75" customHeight="1" x14ac:dyDescent="0.25">
      <c r="A314" s="30" t="s">
        <v>29</v>
      </c>
      <c r="B314" s="32" t="s">
        <v>60</v>
      </c>
      <c r="C314" s="31">
        <v>45292</v>
      </c>
      <c r="D314" s="31">
        <v>46387</v>
      </c>
      <c r="E314" s="9" t="s">
        <v>6</v>
      </c>
      <c r="F314" s="2" t="s">
        <v>61</v>
      </c>
      <c r="G314" s="3">
        <f>SUM(G315:G317)</f>
        <v>98023571.570000008</v>
      </c>
      <c r="H314" s="3">
        <f t="shared" ref="H314" si="86">SUM(H315:H317)</f>
        <v>105116388</v>
      </c>
      <c r="I314" s="3">
        <f t="shared" ref="I314" si="87">SUM(I315:I317)</f>
        <v>110375488</v>
      </c>
      <c r="J314" s="30" t="s">
        <v>31</v>
      </c>
    </row>
    <row r="315" spans="1:10" ht="24.75" customHeight="1" x14ac:dyDescent="0.25">
      <c r="A315" s="30"/>
      <c r="B315" s="32"/>
      <c r="C315" s="31"/>
      <c r="D315" s="31"/>
      <c r="E315" s="9" t="s">
        <v>8</v>
      </c>
      <c r="F315" s="2" t="s">
        <v>9</v>
      </c>
      <c r="G315" s="3">
        <v>0</v>
      </c>
      <c r="H315" s="3">
        <v>0</v>
      </c>
      <c r="I315" s="3">
        <v>0</v>
      </c>
      <c r="J315" s="30"/>
    </row>
    <row r="316" spans="1:10" ht="24.75" customHeight="1" x14ac:dyDescent="0.25">
      <c r="A316" s="30"/>
      <c r="B316" s="32"/>
      <c r="C316" s="31"/>
      <c r="D316" s="31"/>
      <c r="E316" s="9" t="s">
        <v>10</v>
      </c>
      <c r="F316" s="2" t="s">
        <v>9</v>
      </c>
      <c r="G316" s="3">
        <v>0</v>
      </c>
      <c r="H316" s="3">
        <v>0</v>
      </c>
      <c r="I316" s="3">
        <v>0</v>
      </c>
      <c r="J316" s="30"/>
    </row>
    <row r="317" spans="1:10" ht="24.75" customHeight="1" x14ac:dyDescent="0.25">
      <c r="A317" s="30"/>
      <c r="B317" s="32"/>
      <c r="C317" s="31"/>
      <c r="D317" s="31"/>
      <c r="E317" s="9" t="s">
        <v>11</v>
      </c>
      <c r="F317" s="2" t="s">
        <v>9</v>
      </c>
      <c r="G317" s="3">
        <f>91329400+1677564.8+2608389.11+310703.48-319468.62+10000+45000+80000+239468.62+437300-394785.82+1000000+1000000</f>
        <v>98023571.570000008</v>
      </c>
      <c r="H317" s="3">
        <v>105116388</v>
      </c>
      <c r="I317" s="3">
        <v>110375488</v>
      </c>
      <c r="J317" s="30"/>
    </row>
    <row r="318" spans="1:10" ht="24.75" customHeight="1" x14ac:dyDescent="0.25">
      <c r="A318" s="30" t="s">
        <v>169</v>
      </c>
      <c r="B318" s="32" t="s">
        <v>60</v>
      </c>
      <c r="C318" s="31">
        <v>45292</v>
      </c>
      <c r="D318" s="31">
        <v>45657</v>
      </c>
      <c r="E318" s="9" t="s">
        <v>6</v>
      </c>
      <c r="F318" s="2" t="s">
        <v>170</v>
      </c>
      <c r="G318" s="3">
        <f>SUM(G319:G321)</f>
        <v>8571400</v>
      </c>
      <c r="H318" s="3">
        <f t="shared" ref="H318:I318" si="88">SUM(H319:H321)</f>
        <v>0</v>
      </c>
      <c r="I318" s="3">
        <f t="shared" si="88"/>
        <v>0</v>
      </c>
      <c r="J318" s="30" t="s">
        <v>171</v>
      </c>
    </row>
    <row r="319" spans="1:10" ht="24.75" customHeight="1" x14ac:dyDescent="0.25">
      <c r="A319" s="30"/>
      <c r="B319" s="32"/>
      <c r="C319" s="31"/>
      <c r="D319" s="31"/>
      <c r="E319" s="9" t="s">
        <v>8</v>
      </c>
      <c r="F319" s="2" t="s">
        <v>9</v>
      </c>
      <c r="G319" s="3">
        <v>0</v>
      </c>
      <c r="H319" s="3">
        <v>0</v>
      </c>
      <c r="I319" s="3">
        <v>0</v>
      </c>
      <c r="J319" s="30"/>
    </row>
    <row r="320" spans="1:10" ht="24.75" customHeight="1" x14ac:dyDescent="0.25">
      <c r="A320" s="30"/>
      <c r="B320" s="32"/>
      <c r="C320" s="31"/>
      <c r="D320" s="31"/>
      <c r="E320" s="9" t="s">
        <v>10</v>
      </c>
      <c r="F320" s="2" t="s">
        <v>9</v>
      </c>
      <c r="G320" s="3">
        <v>0</v>
      </c>
      <c r="H320" s="3">
        <v>0</v>
      </c>
      <c r="I320" s="3">
        <v>0</v>
      </c>
      <c r="J320" s="30"/>
    </row>
    <row r="321" spans="1:10" ht="24.75" customHeight="1" x14ac:dyDescent="0.25">
      <c r="A321" s="30"/>
      <c r="B321" s="32"/>
      <c r="C321" s="31"/>
      <c r="D321" s="31"/>
      <c r="E321" s="9" t="s">
        <v>11</v>
      </c>
      <c r="F321" s="2" t="s">
        <v>9</v>
      </c>
      <c r="G321" s="3">
        <f>10571400-1000000-1000000</f>
        <v>8571400</v>
      </c>
      <c r="H321" s="3">
        <v>0</v>
      </c>
      <c r="I321" s="3">
        <v>0</v>
      </c>
      <c r="J321" s="30"/>
    </row>
    <row r="322" spans="1:10" ht="26.25" customHeight="1" x14ac:dyDescent="0.25">
      <c r="A322" s="30" t="s">
        <v>248</v>
      </c>
      <c r="B322" s="30" t="s">
        <v>122</v>
      </c>
      <c r="C322" s="31">
        <v>45292</v>
      </c>
      <c r="D322" s="31">
        <v>46022</v>
      </c>
      <c r="E322" s="9" t="s">
        <v>6</v>
      </c>
      <c r="F322" s="2" t="s">
        <v>124</v>
      </c>
      <c r="G322" s="3">
        <f>SUM(G323:G325)</f>
        <v>482785.82</v>
      </c>
      <c r="H322" s="3">
        <f t="shared" ref="H322:I322" si="89">SUM(H323:H325)</f>
        <v>400000</v>
      </c>
      <c r="I322" s="3">
        <f t="shared" si="89"/>
        <v>0</v>
      </c>
      <c r="J322" s="30" t="s">
        <v>154</v>
      </c>
    </row>
    <row r="323" spans="1:10" ht="26.25" customHeight="1" x14ac:dyDescent="0.25">
      <c r="A323" s="30"/>
      <c r="B323" s="30"/>
      <c r="C323" s="31"/>
      <c r="D323" s="31"/>
      <c r="E323" s="9" t="s">
        <v>8</v>
      </c>
      <c r="F323" s="2" t="s">
        <v>9</v>
      </c>
      <c r="G323" s="3">
        <v>0</v>
      </c>
      <c r="H323" s="3">
        <v>0</v>
      </c>
      <c r="I323" s="3">
        <v>0</v>
      </c>
      <c r="J323" s="30"/>
    </row>
    <row r="324" spans="1:10" ht="26.25" customHeight="1" x14ac:dyDescent="0.25">
      <c r="A324" s="30"/>
      <c r="B324" s="30"/>
      <c r="C324" s="31"/>
      <c r="D324" s="31"/>
      <c r="E324" s="9" t="s">
        <v>10</v>
      </c>
      <c r="F324" s="2" t="s">
        <v>9</v>
      </c>
      <c r="G324" s="3">
        <v>0</v>
      </c>
      <c r="H324" s="3">
        <v>0</v>
      </c>
      <c r="I324" s="3">
        <v>0</v>
      </c>
      <c r="J324" s="30"/>
    </row>
    <row r="325" spans="1:10" ht="26.25" customHeight="1" x14ac:dyDescent="0.25">
      <c r="A325" s="30"/>
      <c r="B325" s="30"/>
      <c r="C325" s="31"/>
      <c r="D325" s="31"/>
      <c r="E325" s="9" t="s">
        <v>11</v>
      </c>
      <c r="F325" s="2" t="s">
        <v>9</v>
      </c>
      <c r="G325" s="3">
        <f>88000+394785.82</f>
        <v>482785.82</v>
      </c>
      <c r="H325" s="3">
        <v>400000</v>
      </c>
      <c r="I325" s="3">
        <v>0</v>
      </c>
      <c r="J325" s="30"/>
    </row>
    <row r="326" spans="1:10" ht="24.75" customHeight="1" x14ac:dyDescent="0.25">
      <c r="A326" s="30" t="s">
        <v>173</v>
      </c>
      <c r="B326" s="30" t="s">
        <v>172</v>
      </c>
      <c r="C326" s="31">
        <v>45292</v>
      </c>
      <c r="D326" s="31">
        <v>45292</v>
      </c>
      <c r="E326" s="9" t="s">
        <v>6</v>
      </c>
      <c r="F326" s="2" t="s">
        <v>124</v>
      </c>
      <c r="G326" s="3">
        <f>SUM(G327:G329)</f>
        <v>525230.99</v>
      </c>
      <c r="H326" s="3">
        <f t="shared" ref="H326:I326" si="90">SUM(H327:H329)</f>
        <v>0</v>
      </c>
      <c r="I326" s="3">
        <f t="shared" si="90"/>
        <v>0</v>
      </c>
      <c r="J326" s="30" t="s">
        <v>139</v>
      </c>
    </row>
    <row r="327" spans="1:10" ht="24.75" customHeight="1" x14ac:dyDescent="0.25">
      <c r="A327" s="30"/>
      <c r="B327" s="30"/>
      <c r="C327" s="31"/>
      <c r="D327" s="31"/>
      <c r="E327" s="9" t="s">
        <v>8</v>
      </c>
      <c r="F327" s="2" t="s">
        <v>9</v>
      </c>
      <c r="G327" s="3">
        <v>0</v>
      </c>
      <c r="H327" s="3">
        <v>0</v>
      </c>
      <c r="I327" s="3">
        <v>0</v>
      </c>
      <c r="J327" s="30"/>
    </row>
    <row r="328" spans="1:10" ht="24.75" customHeight="1" x14ac:dyDescent="0.25">
      <c r="A328" s="30"/>
      <c r="B328" s="30"/>
      <c r="C328" s="31"/>
      <c r="D328" s="31"/>
      <c r="E328" s="9" t="s">
        <v>10</v>
      </c>
      <c r="F328" s="2" t="s">
        <v>9</v>
      </c>
      <c r="G328" s="3">
        <v>0</v>
      </c>
      <c r="H328" s="3">
        <v>0</v>
      </c>
      <c r="I328" s="3">
        <v>0</v>
      </c>
      <c r="J328" s="30"/>
    </row>
    <row r="329" spans="1:10" ht="24.75" customHeight="1" x14ac:dyDescent="0.25">
      <c r="A329" s="30"/>
      <c r="B329" s="30"/>
      <c r="C329" s="31"/>
      <c r="D329" s="31"/>
      <c r="E329" s="9" t="s">
        <v>11</v>
      </c>
      <c r="F329" s="2" t="s">
        <v>9</v>
      </c>
      <c r="G329" s="3">
        <f>285762.37+239468.62</f>
        <v>525230.99</v>
      </c>
      <c r="H329" s="3">
        <v>0</v>
      </c>
      <c r="I329" s="3">
        <v>0</v>
      </c>
      <c r="J329" s="30"/>
    </row>
    <row r="330" spans="1:10" ht="28.5" customHeight="1" x14ac:dyDescent="0.25">
      <c r="A330" s="30" t="s">
        <v>198</v>
      </c>
      <c r="B330" s="30" t="s">
        <v>134</v>
      </c>
      <c r="C330" s="31">
        <v>45292</v>
      </c>
      <c r="D330" s="31">
        <v>46387</v>
      </c>
      <c r="E330" s="9" t="s">
        <v>6</v>
      </c>
      <c r="F330" s="2" t="s">
        <v>124</v>
      </c>
      <c r="G330" s="3">
        <f>SUM(G331:G333)</f>
        <v>106116.09</v>
      </c>
      <c r="H330" s="3">
        <f t="shared" ref="H330:I330" si="91">SUM(H331:H333)</f>
        <v>0</v>
      </c>
      <c r="I330" s="3">
        <f t="shared" si="91"/>
        <v>400000</v>
      </c>
      <c r="J330" s="30" t="s">
        <v>135</v>
      </c>
    </row>
    <row r="331" spans="1:10" ht="28.5" customHeight="1" x14ac:dyDescent="0.25">
      <c r="A331" s="30"/>
      <c r="B331" s="30"/>
      <c r="C331" s="31"/>
      <c r="D331" s="31"/>
      <c r="E331" s="9" t="s">
        <v>8</v>
      </c>
      <c r="F331" s="2" t="s">
        <v>9</v>
      </c>
      <c r="G331" s="3">
        <v>0</v>
      </c>
      <c r="H331" s="3">
        <v>0</v>
      </c>
      <c r="I331" s="3">
        <v>0</v>
      </c>
      <c r="J331" s="30"/>
    </row>
    <row r="332" spans="1:10" ht="28.5" customHeight="1" x14ac:dyDescent="0.25">
      <c r="A332" s="30"/>
      <c r="B332" s="30"/>
      <c r="C332" s="31"/>
      <c r="D332" s="31"/>
      <c r="E332" s="9" t="s">
        <v>10</v>
      </c>
      <c r="F332" s="2" t="s">
        <v>9</v>
      </c>
      <c r="G332" s="3">
        <v>0</v>
      </c>
      <c r="H332" s="3">
        <v>0</v>
      </c>
      <c r="I332" s="3">
        <v>0</v>
      </c>
      <c r="J332" s="30"/>
    </row>
    <row r="333" spans="1:10" ht="28.5" customHeight="1" x14ac:dyDescent="0.25">
      <c r="A333" s="30"/>
      <c r="B333" s="30"/>
      <c r="C333" s="31"/>
      <c r="D333" s="31"/>
      <c r="E333" s="9" t="s">
        <v>11</v>
      </c>
      <c r="F333" s="2" t="s">
        <v>9</v>
      </c>
      <c r="G333" s="3">
        <f>26116.09+80000</f>
        <v>106116.09</v>
      </c>
      <c r="H333" s="3">
        <v>0</v>
      </c>
      <c r="I333" s="3">
        <v>400000</v>
      </c>
      <c r="J333" s="30"/>
    </row>
    <row r="334" spans="1:10" ht="28.5" customHeight="1" x14ac:dyDescent="0.25">
      <c r="A334" s="28" t="s">
        <v>247</v>
      </c>
      <c r="B334" s="28" t="s">
        <v>246</v>
      </c>
      <c r="C334" s="31">
        <v>45292</v>
      </c>
      <c r="D334" s="31">
        <v>45292</v>
      </c>
      <c r="E334" s="24" t="s">
        <v>6</v>
      </c>
      <c r="F334" s="22" t="s">
        <v>124</v>
      </c>
      <c r="G334" s="23">
        <f>SUM(G335:G337)</f>
        <v>1716530.99</v>
      </c>
      <c r="H334" s="23">
        <f t="shared" ref="H334:I334" si="92">SUM(H335:H337)</f>
        <v>0</v>
      </c>
      <c r="I334" s="23">
        <f t="shared" si="92"/>
        <v>0</v>
      </c>
      <c r="J334" s="28" t="s">
        <v>139</v>
      </c>
    </row>
    <row r="335" spans="1:10" ht="28.5" customHeight="1" x14ac:dyDescent="0.25">
      <c r="A335" s="28"/>
      <c r="B335" s="28"/>
      <c r="C335" s="31"/>
      <c r="D335" s="31"/>
      <c r="E335" s="24" t="s">
        <v>8</v>
      </c>
      <c r="F335" s="22" t="s">
        <v>9</v>
      </c>
      <c r="G335" s="23">
        <v>0</v>
      </c>
      <c r="H335" s="23">
        <v>0</v>
      </c>
      <c r="I335" s="23">
        <v>0</v>
      </c>
      <c r="J335" s="28"/>
    </row>
    <row r="336" spans="1:10" ht="28.5" customHeight="1" x14ac:dyDescent="0.25">
      <c r="A336" s="28"/>
      <c r="B336" s="28"/>
      <c r="C336" s="31"/>
      <c r="D336" s="31"/>
      <c r="E336" s="24" t="s">
        <v>10</v>
      </c>
      <c r="F336" s="22" t="s">
        <v>9</v>
      </c>
      <c r="G336" s="23">
        <v>0</v>
      </c>
      <c r="H336" s="23">
        <v>0</v>
      </c>
      <c r="I336" s="23">
        <v>0</v>
      </c>
      <c r="J336" s="28"/>
    </row>
    <row r="337" spans="1:10" ht="28.5" customHeight="1" x14ac:dyDescent="0.25">
      <c r="A337" s="28"/>
      <c r="B337" s="28"/>
      <c r="C337" s="31"/>
      <c r="D337" s="31"/>
      <c r="E337" s="24" t="s">
        <v>11</v>
      </c>
      <c r="F337" s="22" t="s">
        <v>9</v>
      </c>
      <c r="G337" s="23">
        <v>1716530.99</v>
      </c>
      <c r="H337" s="23">
        <v>0</v>
      </c>
      <c r="I337" s="23">
        <v>0</v>
      </c>
      <c r="J337" s="28"/>
    </row>
    <row r="338" spans="1:10" ht="20.25" customHeight="1" x14ac:dyDescent="0.25">
      <c r="A338" s="30" t="s">
        <v>35</v>
      </c>
      <c r="B338" s="32" t="s">
        <v>60</v>
      </c>
      <c r="C338" s="31">
        <v>45292</v>
      </c>
      <c r="D338" s="31">
        <v>46387</v>
      </c>
      <c r="E338" s="9" t="s">
        <v>6</v>
      </c>
      <c r="F338" s="2" t="s">
        <v>62</v>
      </c>
      <c r="G338" s="3">
        <f>SUM(G339:G341)</f>
        <v>70308</v>
      </c>
      <c r="H338" s="3">
        <f t="shared" ref="H338" si="93">SUM(H339:H341)</f>
        <v>46872</v>
      </c>
      <c r="I338" s="3">
        <f t="shared" ref="I338" si="94">SUM(I339:I341)</f>
        <v>46872</v>
      </c>
      <c r="J338" s="30" t="s">
        <v>37</v>
      </c>
    </row>
    <row r="339" spans="1:10" ht="24.75" customHeight="1" x14ac:dyDescent="0.25">
      <c r="A339" s="30"/>
      <c r="B339" s="32"/>
      <c r="C339" s="31"/>
      <c r="D339" s="31"/>
      <c r="E339" s="9" t="s">
        <v>8</v>
      </c>
      <c r="F339" s="2" t="s">
        <v>9</v>
      </c>
      <c r="G339" s="3">
        <v>0</v>
      </c>
      <c r="H339" s="3">
        <v>0</v>
      </c>
      <c r="I339" s="3">
        <v>0</v>
      </c>
      <c r="J339" s="30"/>
    </row>
    <row r="340" spans="1:10" ht="24.75" customHeight="1" x14ac:dyDescent="0.25">
      <c r="A340" s="30"/>
      <c r="B340" s="32"/>
      <c r="C340" s="31"/>
      <c r="D340" s="31"/>
      <c r="E340" s="9" t="s">
        <v>10</v>
      </c>
      <c r="F340" s="2" t="s">
        <v>9</v>
      </c>
      <c r="G340" s="3">
        <v>0</v>
      </c>
      <c r="H340" s="3">
        <v>0</v>
      </c>
      <c r="I340" s="3">
        <v>0</v>
      </c>
      <c r="J340" s="30"/>
    </row>
    <row r="341" spans="1:10" ht="24.75" customHeight="1" x14ac:dyDescent="0.25">
      <c r="A341" s="30"/>
      <c r="B341" s="32"/>
      <c r="C341" s="31"/>
      <c r="D341" s="31"/>
      <c r="E341" s="9" t="s">
        <v>11</v>
      </c>
      <c r="F341" s="2" t="s">
        <v>9</v>
      </c>
      <c r="G341" s="3">
        <v>70308</v>
      </c>
      <c r="H341" s="3">
        <v>46872</v>
      </c>
      <c r="I341" s="3">
        <v>46872</v>
      </c>
      <c r="J341" s="30"/>
    </row>
    <row r="342" spans="1:10" ht="24.75" customHeight="1" x14ac:dyDescent="0.25">
      <c r="A342" s="30" t="s">
        <v>38</v>
      </c>
      <c r="B342" s="32" t="s">
        <v>60</v>
      </c>
      <c r="C342" s="31">
        <v>45292</v>
      </c>
      <c r="D342" s="31">
        <v>46387</v>
      </c>
      <c r="E342" s="9" t="s">
        <v>6</v>
      </c>
      <c r="F342" s="2" t="s">
        <v>123</v>
      </c>
      <c r="G342" s="3">
        <f>SUM(G343:G345)</f>
        <v>1951158.1</v>
      </c>
      <c r="H342" s="3">
        <f t="shared" ref="H342" si="95">SUM(H343:H345)</f>
        <v>1968635.9</v>
      </c>
      <c r="I342" s="3">
        <f t="shared" ref="I342" si="96">SUM(I343:I345)</f>
        <v>1986819.9</v>
      </c>
      <c r="J342" s="30" t="s">
        <v>91</v>
      </c>
    </row>
    <row r="343" spans="1:10" ht="24.75" customHeight="1" x14ac:dyDescent="0.25">
      <c r="A343" s="30"/>
      <c r="B343" s="32"/>
      <c r="C343" s="31"/>
      <c r="D343" s="31"/>
      <c r="E343" s="9" t="s">
        <v>8</v>
      </c>
      <c r="F343" s="2" t="s">
        <v>9</v>
      </c>
      <c r="G343" s="3">
        <v>0</v>
      </c>
      <c r="H343" s="3">
        <v>0</v>
      </c>
      <c r="I343" s="3">
        <v>0</v>
      </c>
      <c r="J343" s="30"/>
    </row>
    <row r="344" spans="1:10" ht="24.75" customHeight="1" x14ac:dyDescent="0.25">
      <c r="A344" s="30"/>
      <c r="B344" s="32"/>
      <c r="C344" s="31"/>
      <c r="D344" s="31"/>
      <c r="E344" s="9" t="s">
        <v>10</v>
      </c>
      <c r="F344" s="2" t="s">
        <v>9</v>
      </c>
      <c r="G344" s="3">
        <v>1951158.1</v>
      </c>
      <c r="H344" s="3">
        <v>1968635.9</v>
      </c>
      <c r="I344" s="3">
        <v>1986819.9</v>
      </c>
      <c r="J344" s="30"/>
    </row>
    <row r="345" spans="1:10" ht="24.75" customHeight="1" x14ac:dyDescent="0.25">
      <c r="A345" s="30"/>
      <c r="B345" s="32"/>
      <c r="C345" s="31"/>
      <c r="D345" s="31"/>
      <c r="E345" s="9" t="s">
        <v>11</v>
      </c>
      <c r="F345" s="2" t="s">
        <v>9</v>
      </c>
      <c r="G345" s="3">
        <v>0</v>
      </c>
      <c r="H345" s="3">
        <v>0</v>
      </c>
      <c r="I345" s="3">
        <v>0</v>
      </c>
      <c r="J345" s="30"/>
    </row>
    <row r="346" spans="1:10" ht="15" customHeight="1" x14ac:dyDescent="0.25">
      <c r="A346" s="36" t="s">
        <v>63</v>
      </c>
      <c r="B346" s="36"/>
      <c r="C346" s="36"/>
      <c r="D346" s="36"/>
      <c r="E346" s="36"/>
      <c r="F346" s="36"/>
      <c r="G346" s="36"/>
      <c r="H346" s="36"/>
      <c r="I346" s="36"/>
      <c r="J346" s="36"/>
    </row>
    <row r="347" spans="1:10" ht="15.75" customHeight="1" x14ac:dyDescent="0.25">
      <c r="A347" s="30" t="s">
        <v>29</v>
      </c>
      <c r="B347" s="32" t="s">
        <v>64</v>
      </c>
      <c r="C347" s="31">
        <v>45292</v>
      </c>
      <c r="D347" s="31">
        <v>46387</v>
      </c>
      <c r="E347" s="9" t="s">
        <v>6</v>
      </c>
      <c r="F347" s="2" t="s">
        <v>65</v>
      </c>
      <c r="G347" s="3">
        <f>SUM(G348:G350)</f>
        <v>47200500</v>
      </c>
      <c r="H347" s="3">
        <f t="shared" ref="H347" si="97">SUM(H348:H350)</f>
        <v>42258800</v>
      </c>
      <c r="I347" s="3">
        <f t="shared" ref="I347" si="98">SUM(I348:I350)</f>
        <v>41073300</v>
      </c>
      <c r="J347" s="30" t="s">
        <v>66</v>
      </c>
    </row>
    <row r="348" spans="1:10" ht="24.75" customHeight="1" x14ac:dyDescent="0.25">
      <c r="A348" s="30"/>
      <c r="B348" s="32"/>
      <c r="C348" s="31"/>
      <c r="D348" s="31"/>
      <c r="E348" s="9" t="s">
        <v>8</v>
      </c>
      <c r="F348" s="2" t="s">
        <v>9</v>
      </c>
      <c r="G348" s="3">
        <v>0</v>
      </c>
      <c r="H348" s="3">
        <v>0</v>
      </c>
      <c r="I348" s="3">
        <v>0</v>
      </c>
      <c r="J348" s="30"/>
    </row>
    <row r="349" spans="1:10" ht="24.75" customHeight="1" x14ac:dyDescent="0.25">
      <c r="A349" s="30"/>
      <c r="B349" s="32"/>
      <c r="C349" s="31"/>
      <c r="D349" s="31"/>
      <c r="E349" s="9" t="s">
        <v>10</v>
      </c>
      <c r="F349" s="2" t="s">
        <v>9</v>
      </c>
      <c r="G349" s="3">
        <v>0</v>
      </c>
      <c r="H349" s="3">
        <v>0</v>
      </c>
      <c r="I349" s="3">
        <v>0</v>
      </c>
      <c r="J349" s="30"/>
    </row>
    <row r="350" spans="1:10" ht="24.75" customHeight="1" x14ac:dyDescent="0.25">
      <c r="A350" s="30"/>
      <c r="B350" s="32"/>
      <c r="C350" s="31"/>
      <c r="D350" s="31"/>
      <c r="E350" s="9" t="s">
        <v>11</v>
      </c>
      <c r="F350" s="2" t="s">
        <v>9</v>
      </c>
      <c r="G350" s="3">
        <f>38148200+3000000+6052300</f>
        <v>47200500</v>
      </c>
      <c r="H350" s="3">
        <v>42258800</v>
      </c>
      <c r="I350" s="3">
        <v>41073300</v>
      </c>
      <c r="J350" s="30"/>
    </row>
    <row r="351" spans="1:10" ht="15" customHeight="1" x14ac:dyDescent="0.25">
      <c r="A351" s="36" t="s">
        <v>67</v>
      </c>
      <c r="B351" s="36"/>
      <c r="C351" s="36"/>
      <c r="D351" s="36"/>
      <c r="E351" s="36"/>
      <c r="F351" s="36"/>
      <c r="G351" s="36"/>
      <c r="H351" s="36"/>
      <c r="I351" s="36"/>
      <c r="J351" s="36"/>
    </row>
    <row r="352" spans="1:10" ht="16.5" customHeight="1" x14ac:dyDescent="0.25">
      <c r="A352" s="30" t="s">
        <v>68</v>
      </c>
      <c r="B352" s="32" t="s">
        <v>64</v>
      </c>
      <c r="C352" s="31">
        <v>45292</v>
      </c>
      <c r="D352" s="31">
        <v>46387</v>
      </c>
      <c r="E352" s="9" t="s">
        <v>6</v>
      </c>
      <c r="F352" s="2" t="s">
        <v>69</v>
      </c>
      <c r="G352" s="3">
        <f>SUM(G353:G355)</f>
        <v>50000</v>
      </c>
      <c r="H352" s="3">
        <f t="shared" ref="H352" si="99">SUM(H353:H355)</f>
        <v>50000</v>
      </c>
      <c r="I352" s="3">
        <f t="shared" ref="I352" si="100">SUM(I353:I355)</f>
        <v>50000</v>
      </c>
      <c r="J352" s="30" t="s">
        <v>70</v>
      </c>
    </row>
    <row r="353" spans="1:10" ht="24.75" customHeight="1" x14ac:dyDescent="0.25">
      <c r="A353" s="30"/>
      <c r="B353" s="32"/>
      <c r="C353" s="31"/>
      <c r="D353" s="31"/>
      <c r="E353" s="9" t="s">
        <v>8</v>
      </c>
      <c r="F353" s="2" t="s">
        <v>9</v>
      </c>
      <c r="G353" s="3">
        <v>0</v>
      </c>
      <c r="H353" s="3">
        <v>0</v>
      </c>
      <c r="I353" s="3">
        <v>0</v>
      </c>
      <c r="J353" s="30"/>
    </row>
    <row r="354" spans="1:10" ht="24.75" customHeight="1" x14ac:dyDescent="0.25">
      <c r="A354" s="30"/>
      <c r="B354" s="32"/>
      <c r="C354" s="31"/>
      <c r="D354" s="31"/>
      <c r="E354" s="9" t="s">
        <v>10</v>
      </c>
      <c r="F354" s="2" t="s">
        <v>9</v>
      </c>
      <c r="G354" s="3">
        <v>0</v>
      </c>
      <c r="H354" s="3">
        <v>0</v>
      </c>
      <c r="I354" s="3">
        <v>0</v>
      </c>
      <c r="J354" s="30"/>
    </row>
    <row r="355" spans="1:10" ht="24.75" customHeight="1" x14ac:dyDescent="0.25">
      <c r="A355" s="30"/>
      <c r="B355" s="32"/>
      <c r="C355" s="31"/>
      <c r="D355" s="31"/>
      <c r="E355" s="9" t="s">
        <v>11</v>
      </c>
      <c r="F355" s="2" t="s">
        <v>9</v>
      </c>
      <c r="G355" s="3">
        <v>50000</v>
      </c>
      <c r="H355" s="3">
        <v>50000</v>
      </c>
      <c r="I355" s="3">
        <v>50000</v>
      </c>
      <c r="J355" s="30"/>
    </row>
    <row r="356" spans="1:10" ht="17.25" customHeight="1" x14ac:dyDescent="0.25">
      <c r="A356" s="30" t="s">
        <v>72</v>
      </c>
      <c r="B356" s="32" t="s">
        <v>64</v>
      </c>
      <c r="C356" s="31">
        <v>45292</v>
      </c>
      <c r="D356" s="31">
        <v>46387</v>
      </c>
      <c r="E356" s="9" t="s">
        <v>6</v>
      </c>
      <c r="F356" s="2" t="s">
        <v>71</v>
      </c>
      <c r="G356" s="3">
        <f>SUM(G357:G359)</f>
        <v>60000</v>
      </c>
      <c r="H356" s="3">
        <f t="shared" ref="H356" si="101">SUM(H357:H359)</f>
        <v>60000</v>
      </c>
      <c r="I356" s="3">
        <f t="shared" ref="I356" si="102">SUM(I357:I359)</f>
        <v>60000</v>
      </c>
      <c r="J356" s="30" t="s">
        <v>76</v>
      </c>
    </row>
    <row r="357" spans="1:10" ht="24.75" customHeight="1" x14ac:dyDescent="0.25">
      <c r="A357" s="30"/>
      <c r="B357" s="32"/>
      <c r="C357" s="31"/>
      <c r="D357" s="31"/>
      <c r="E357" s="9" t="s">
        <v>8</v>
      </c>
      <c r="F357" s="2" t="s">
        <v>9</v>
      </c>
      <c r="G357" s="3">
        <v>0</v>
      </c>
      <c r="H357" s="3">
        <v>0</v>
      </c>
      <c r="I357" s="3">
        <v>0</v>
      </c>
      <c r="J357" s="30"/>
    </row>
    <row r="358" spans="1:10" ht="24.75" customHeight="1" x14ac:dyDescent="0.25">
      <c r="A358" s="30"/>
      <c r="B358" s="32"/>
      <c r="C358" s="31"/>
      <c r="D358" s="31"/>
      <c r="E358" s="9" t="s">
        <v>10</v>
      </c>
      <c r="F358" s="2" t="s">
        <v>9</v>
      </c>
      <c r="G358" s="3">
        <v>0</v>
      </c>
      <c r="H358" s="3">
        <v>0</v>
      </c>
      <c r="I358" s="3">
        <v>0</v>
      </c>
      <c r="J358" s="30"/>
    </row>
    <row r="359" spans="1:10" ht="24.75" customHeight="1" x14ac:dyDescent="0.25">
      <c r="A359" s="30"/>
      <c r="B359" s="32"/>
      <c r="C359" s="31"/>
      <c r="D359" s="31"/>
      <c r="E359" s="9" t="s">
        <v>11</v>
      </c>
      <c r="F359" s="2" t="s">
        <v>9</v>
      </c>
      <c r="G359" s="3">
        <v>60000</v>
      </c>
      <c r="H359" s="3">
        <v>60000</v>
      </c>
      <c r="I359" s="3">
        <v>60000</v>
      </c>
      <c r="J359" s="30"/>
    </row>
    <row r="360" spans="1:10" ht="15" customHeight="1" x14ac:dyDescent="0.25">
      <c r="A360" s="36" t="s">
        <v>73</v>
      </c>
      <c r="B360" s="36"/>
      <c r="C360" s="36"/>
      <c r="D360" s="36"/>
      <c r="E360" s="36"/>
      <c r="F360" s="36"/>
      <c r="G360" s="36"/>
      <c r="H360" s="36"/>
      <c r="I360" s="36"/>
      <c r="J360" s="36"/>
    </row>
    <row r="361" spans="1:10" ht="16.5" customHeight="1" x14ac:dyDescent="0.25">
      <c r="A361" s="30" t="s">
        <v>74</v>
      </c>
      <c r="B361" s="32" t="s">
        <v>174</v>
      </c>
      <c r="C361" s="31">
        <v>45292</v>
      </c>
      <c r="D361" s="31">
        <v>46387</v>
      </c>
      <c r="E361" s="9" t="s">
        <v>6</v>
      </c>
      <c r="F361" s="2" t="s">
        <v>136</v>
      </c>
      <c r="G361" s="3">
        <f>SUM(G362:G364)</f>
        <v>1140862.8999999999</v>
      </c>
      <c r="H361" s="3">
        <f t="shared" ref="H361" si="103">SUM(H362:H364)</f>
        <v>500000</v>
      </c>
      <c r="I361" s="3">
        <f t="shared" ref="I361" si="104">SUM(I362:I364)</f>
        <v>500000</v>
      </c>
      <c r="J361" s="30" t="s">
        <v>75</v>
      </c>
    </row>
    <row r="362" spans="1:10" ht="24.75" customHeight="1" x14ac:dyDescent="0.25">
      <c r="A362" s="30"/>
      <c r="B362" s="32"/>
      <c r="C362" s="31"/>
      <c r="D362" s="31"/>
      <c r="E362" s="9" t="s">
        <v>8</v>
      </c>
      <c r="F362" s="2" t="s">
        <v>9</v>
      </c>
      <c r="G362" s="3">
        <v>0</v>
      </c>
      <c r="H362" s="3">
        <v>0</v>
      </c>
      <c r="I362" s="3">
        <v>0</v>
      </c>
      <c r="J362" s="30"/>
    </row>
    <row r="363" spans="1:10" ht="24.75" customHeight="1" x14ac:dyDescent="0.25">
      <c r="A363" s="30"/>
      <c r="B363" s="32"/>
      <c r="C363" s="31"/>
      <c r="D363" s="31"/>
      <c r="E363" s="9" t="s">
        <v>10</v>
      </c>
      <c r="F363" s="2" t="s">
        <v>9</v>
      </c>
      <c r="G363" s="3">
        <v>0</v>
      </c>
      <c r="H363" s="3">
        <v>0</v>
      </c>
      <c r="I363" s="3">
        <v>0</v>
      </c>
      <c r="J363" s="30"/>
    </row>
    <row r="364" spans="1:10" ht="24.75" customHeight="1" x14ac:dyDescent="0.25">
      <c r="A364" s="30"/>
      <c r="B364" s="32"/>
      <c r="C364" s="31"/>
      <c r="D364" s="31"/>
      <c r="E364" s="9" t="s">
        <v>11</v>
      </c>
      <c r="F364" s="2" t="s">
        <v>9</v>
      </c>
      <c r="G364" s="3">
        <f>500000+1000000-175510.08-183627.02</f>
        <v>1140862.8999999999</v>
      </c>
      <c r="H364" s="3">
        <v>500000</v>
      </c>
      <c r="I364" s="3">
        <v>500000</v>
      </c>
      <c r="J364" s="30"/>
    </row>
    <row r="365" spans="1:10" ht="27" customHeight="1" x14ac:dyDescent="0.25">
      <c r="A365" s="36" t="s">
        <v>77</v>
      </c>
      <c r="B365" s="36"/>
      <c r="C365" s="36"/>
      <c r="D365" s="36"/>
      <c r="E365" s="36"/>
      <c r="F365" s="36"/>
      <c r="G365" s="36"/>
      <c r="H365" s="36"/>
      <c r="I365" s="36"/>
      <c r="J365" s="36"/>
    </row>
    <row r="366" spans="1:10" ht="16.5" customHeight="1" x14ac:dyDescent="0.25">
      <c r="A366" s="30" t="s">
        <v>78</v>
      </c>
      <c r="B366" s="32" t="s">
        <v>25</v>
      </c>
      <c r="C366" s="31">
        <v>45292</v>
      </c>
      <c r="D366" s="31">
        <v>46387</v>
      </c>
      <c r="E366" s="9" t="s">
        <v>6</v>
      </c>
      <c r="F366" s="2" t="s">
        <v>79</v>
      </c>
      <c r="G366" s="3">
        <f>SUM(G367:G369)</f>
        <v>80000</v>
      </c>
      <c r="H366" s="3">
        <f t="shared" ref="H366" si="105">SUM(H367:H369)</f>
        <v>80000</v>
      </c>
      <c r="I366" s="3">
        <f t="shared" ref="I366" si="106">SUM(I367:I369)</f>
        <v>80000</v>
      </c>
      <c r="J366" s="30" t="s">
        <v>80</v>
      </c>
    </row>
    <row r="367" spans="1:10" ht="24.75" customHeight="1" x14ac:dyDescent="0.25">
      <c r="A367" s="30"/>
      <c r="B367" s="32"/>
      <c r="C367" s="31"/>
      <c r="D367" s="31"/>
      <c r="E367" s="9" t="s">
        <v>8</v>
      </c>
      <c r="F367" s="2" t="s">
        <v>9</v>
      </c>
      <c r="G367" s="3">
        <v>0</v>
      </c>
      <c r="H367" s="3">
        <v>0</v>
      </c>
      <c r="I367" s="3">
        <v>0</v>
      </c>
      <c r="J367" s="30"/>
    </row>
    <row r="368" spans="1:10" ht="24.75" customHeight="1" x14ac:dyDescent="0.25">
      <c r="A368" s="30"/>
      <c r="B368" s="32"/>
      <c r="C368" s="31"/>
      <c r="D368" s="31"/>
      <c r="E368" s="9" t="s">
        <v>10</v>
      </c>
      <c r="F368" s="2" t="s">
        <v>9</v>
      </c>
      <c r="G368" s="3">
        <v>0</v>
      </c>
      <c r="H368" s="3">
        <v>0</v>
      </c>
      <c r="I368" s="3">
        <v>0</v>
      </c>
      <c r="J368" s="30"/>
    </row>
    <row r="369" spans="1:10" ht="24.75" customHeight="1" x14ac:dyDescent="0.25">
      <c r="A369" s="30"/>
      <c r="B369" s="32"/>
      <c r="C369" s="31"/>
      <c r="D369" s="31"/>
      <c r="E369" s="9" t="s">
        <v>11</v>
      </c>
      <c r="F369" s="2" t="s">
        <v>9</v>
      </c>
      <c r="G369" s="3">
        <v>80000</v>
      </c>
      <c r="H369" s="3">
        <v>80000</v>
      </c>
      <c r="I369" s="3">
        <v>80000</v>
      </c>
      <c r="J369" s="30"/>
    </row>
    <row r="370" spans="1:10" ht="39" customHeight="1" x14ac:dyDescent="0.25">
      <c r="A370" s="30" t="s">
        <v>81</v>
      </c>
      <c r="B370" s="32" t="s">
        <v>25</v>
      </c>
      <c r="C370" s="31">
        <v>45292</v>
      </c>
      <c r="D370" s="31">
        <v>46387</v>
      </c>
      <c r="E370" s="9" t="s">
        <v>6</v>
      </c>
      <c r="F370" s="2" t="s">
        <v>82</v>
      </c>
      <c r="G370" s="3">
        <f>SUM(G371:G373)</f>
        <v>50000</v>
      </c>
      <c r="H370" s="3">
        <f t="shared" ref="H370" si="107">SUM(H371:H373)</f>
        <v>50000</v>
      </c>
      <c r="I370" s="3">
        <f t="shared" ref="I370" si="108">SUM(I371:I373)</f>
        <v>50000</v>
      </c>
      <c r="J370" s="30" t="s">
        <v>83</v>
      </c>
    </row>
    <row r="371" spans="1:10" ht="39" customHeight="1" x14ac:dyDescent="0.25">
      <c r="A371" s="30"/>
      <c r="B371" s="32"/>
      <c r="C371" s="31"/>
      <c r="D371" s="31"/>
      <c r="E371" s="9" t="s">
        <v>8</v>
      </c>
      <c r="F371" s="2" t="s">
        <v>9</v>
      </c>
      <c r="G371" s="3">
        <v>0</v>
      </c>
      <c r="H371" s="3">
        <v>0</v>
      </c>
      <c r="I371" s="3">
        <v>0</v>
      </c>
      <c r="J371" s="30"/>
    </row>
    <row r="372" spans="1:10" ht="39" customHeight="1" x14ac:dyDescent="0.25">
      <c r="A372" s="30"/>
      <c r="B372" s="32"/>
      <c r="C372" s="31"/>
      <c r="D372" s="31"/>
      <c r="E372" s="9" t="s">
        <v>10</v>
      </c>
      <c r="F372" s="2" t="s">
        <v>9</v>
      </c>
      <c r="G372" s="3">
        <v>0</v>
      </c>
      <c r="H372" s="3">
        <v>0</v>
      </c>
      <c r="I372" s="3">
        <v>0</v>
      </c>
      <c r="J372" s="30"/>
    </row>
    <row r="373" spans="1:10" ht="39" customHeight="1" x14ac:dyDescent="0.25">
      <c r="A373" s="30"/>
      <c r="B373" s="32"/>
      <c r="C373" s="31"/>
      <c r="D373" s="31"/>
      <c r="E373" s="9" t="s">
        <v>11</v>
      </c>
      <c r="F373" s="2" t="s">
        <v>9</v>
      </c>
      <c r="G373" s="3">
        <v>50000</v>
      </c>
      <c r="H373" s="3">
        <v>50000</v>
      </c>
      <c r="I373" s="3">
        <v>50000</v>
      </c>
      <c r="J373" s="30"/>
    </row>
    <row r="374" spans="1:10" ht="21.75" customHeight="1" x14ac:dyDescent="0.25">
      <c r="A374" s="30" t="s">
        <v>84</v>
      </c>
      <c r="B374" s="32" t="s">
        <v>25</v>
      </c>
      <c r="C374" s="31">
        <v>45292</v>
      </c>
      <c r="D374" s="31">
        <v>46387</v>
      </c>
      <c r="E374" s="9" t="s">
        <v>6</v>
      </c>
      <c r="F374" s="2" t="s">
        <v>85</v>
      </c>
      <c r="G374" s="3">
        <f>SUM(G375:G377)</f>
        <v>60000</v>
      </c>
      <c r="H374" s="3">
        <f t="shared" ref="H374" si="109">SUM(H375:H377)</f>
        <v>60000</v>
      </c>
      <c r="I374" s="3">
        <f t="shared" ref="I374" si="110">SUM(I375:I377)</f>
        <v>60000</v>
      </c>
      <c r="J374" s="30" t="s">
        <v>86</v>
      </c>
    </row>
    <row r="375" spans="1:10" ht="29.25" customHeight="1" x14ac:dyDescent="0.25">
      <c r="A375" s="30"/>
      <c r="B375" s="32"/>
      <c r="C375" s="31"/>
      <c r="D375" s="31"/>
      <c r="E375" s="9" t="s">
        <v>8</v>
      </c>
      <c r="F375" s="2" t="s">
        <v>9</v>
      </c>
      <c r="G375" s="3">
        <v>0</v>
      </c>
      <c r="H375" s="3">
        <v>0</v>
      </c>
      <c r="I375" s="3">
        <v>0</v>
      </c>
      <c r="J375" s="30"/>
    </row>
    <row r="376" spans="1:10" ht="29.25" customHeight="1" x14ac:dyDescent="0.25">
      <c r="A376" s="30"/>
      <c r="B376" s="32"/>
      <c r="C376" s="31"/>
      <c r="D376" s="31"/>
      <c r="E376" s="9" t="s">
        <v>10</v>
      </c>
      <c r="F376" s="2" t="s">
        <v>9</v>
      </c>
      <c r="G376" s="3">
        <v>0</v>
      </c>
      <c r="H376" s="3">
        <v>0</v>
      </c>
      <c r="I376" s="3">
        <v>0</v>
      </c>
      <c r="J376" s="30"/>
    </row>
    <row r="377" spans="1:10" ht="23.25" customHeight="1" x14ac:dyDescent="0.25">
      <c r="A377" s="30"/>
      <c r="B377" s="32"/>
      <c r="C377" s="31"/>
      <c r="D377" s="31"/>
      <c r="E377" s="9" t="s">
        <v>11</v>
      </c>
      <c r="F377" s="2" t="s">
        <v>9</v>
      </c>
      <c r="G377" s="3">
        <v>60000</v>
      </c>
      <c r="H377" s="3">
        <v>60000</v>
      </c>
      <c r="I377" s="3">
        <v>60000</v>
      </c>
      <c r="J377" s="30"/>
    </row>
    <row r="378" spans="1:10" ht="14.25" customHeight="1" x14ac:dyDescent="0.25">
      <c r="A378" s="44" t="s">
        <v>87</v>
      </c>
      <c r="B378" s="36" t="s">
        <v>9</v>
      </c>
      <c r="C378" s="45" t="s">
        <v>9</v>
      </c>
      <c r="D378" s="45" t="s">
        <v>9</v>
      </c>
      <c r="E378" s="11" t="s">
        <v>6</v>
      </c>
      <c r="F378" s="12" t="s">
        <v>9</v>
      </c>
      <c r="G378" s="18">
        <f>SUM(G379:G382)</f>
        <v>1556514288.5599999</v>
      </c>
      <c r="H378" s="18">
        <f t="shared" ref="H378:I378" si="111">SUM(H379:H382)</f>
        <v>1435371970.2899997</v>
      </c>
      <c r="I378" s="18">
        <f t="shared" si="111"/>
        <v>1490229018.3000002</v>
      </c>
      <c r="J378" s="36" t="s">
        <v>9</v>
      </c>
    </row>
    <row r="379" spans="1:10" ht="24" customHeight="1" x14ac:dyDescent="0.25">
      <c r="A379" s="44"/>
      <c r="B379" s="36"/>
      <c r="C379" s="45"/>
      <c r="D379" s="45"/>
      <c r="E379" s="11" t="s">
        <v>8</v>
      </c>
      <c r="F379" s="12" t="s">
        <v>9</v>
      </c>
      <c r="G379" s="18">
        <f>G23+G28+G34+G39+G44+G49+G53+G57+G65+G109+G129+G149+G153+G158+G162+G166+G170+G174+G178+G182+G186+G190+G198+G202+G210+G214+G218+G222+G238+G242+G246+G250+G254+G258+G262+G266+G270+G286+G290+G294+G298+G302+G306+G310+G315+G319+G323+G327+G331+G339+G343+G348+G353+G357+G362+G367+G371+G375+G113+G230+G226+G77+G61+G133+G125+G121+G117+G69+G73+G81+G85+G89+G93+G97+G101+G105+G137+G141+G145+G194+G206+G234+G274+G278+G282+G335</f>
        <v>62534001.909999996</v>
      </c>
      <c r="H379" s="18">
        <f t="shared" ref="H379:I379" si="112">H23+H28+H34+H39+H44+H49+H53+H57+H65+H109+H129+H149+H153+H158+H162+H166+H170+H174+H178+H182+H186+H190+H198+H202+H210+H214+H218+H222+H238+H242+H246+H250+H254+H258+H262+H266+H270+H286+H290+H294+H298+H302+H306+H310+H315+H319+H323+H327+H331+H339+H343+H348+H353+H357+H362+H367+H371+H375+H113+H230+H226+H77+H61+H133+H125+H121+H117+H69+H73+H81+H85+H89+H93+H97+H101+H105+H137+H141+H145+H194+H206+H234+H274+H278+H282+H335</f>
        <v>50012654.840000004</v>
      </c>
      <c r="I379" s="18">
        <f t="shared" si="112"/>
        <v>48417547.920000002</v>
      </c>
      <c r="J379" s="36"/>
    </row>
    <row r="380" spans="1:10" ht="24" customHeight="1" x14ac:dyDescent="0.25">
      <c r="A380" s="44"/>
      <c r="B380" s="36"/>
      <c r="C380" s="45"/>
      <c r="D380" s="45"/>
      <c r="E380" s="11" t="s">
        <v>10</v>
      </c>
      <c r="F380" s="12" t="s">
        <v>9</v>
      </c>
      <c r="G380" s="18">
        <f t="shared" ref="G380:I380" si="113">G24+G29+G35+G40+G45+G50+G54+G58+G66+G110+G130+G150+G154+G159+G163+G167+G171+G175+G179+G183+G187+G191+G199+G203+G211+G215+G219+G223+G239+G243+G247+G251+G255+G259+G263+G267+G271+G287+G291+G295+G299+G303+G307+G311+G316+G320+G324+G328+G332+G340+G344+G349+G354+G358+G363+G368+G372+G376+G114+G231+G227+G78+G62+G134+G126+G122+G118+G70+G74+G82+G86+G90+G94+G98+G102+G106+G138+G142+G146+G195+G207+G235+G275+G279+G283+G336</f>
        <v>1054302885.6799998</v>
      </c>
      <c r="H380" s="18">
        <f t="shared" si="113"/>
        <v>1013171883.2899997</v>
      </c>
      <c r="I380" s="18">
        <f t="shared" si="113"/>
        <v>1058490792.2300001</v>
      </c>
      <c r="J380" s="36"/>
    </row>
    <row r="381" spans="1:10" ht="24" customHeight="1" x14ac:dyDescent="0.25">
      <c r="A381" s="44"/>
      <c r="B381" s="36"/>
      <c r="C381" s="45"/>
      <c r="D381" s="45"/>
      <c r="E381" s="11" t="s">
        <v>11</v>
      </c>
      <c r="F381" s="12" t="s">
        <v>9</v>
      </c>
      <c r="G381" s="18">
        <f t="shared" ref="G381:I381" si="114">G25+G30+G36+G41+G46+G51+G55+G59+G67+G111+G131+G151+G155+G160+G164+G168+G172+G176+G180+G184+G188+G192+G200+G204+G212+G216+G220+G224+G240+G244+G248+G252+G256+G260+G264+G268+G272+G288+G292+G296+G300+G304+G308+G312+G317+G321+G325+G329+G333+G341+G345+G350+G355+G359+G364+G369+G373+G377+G115+G232+G228+G79+G63+G135+G127+G123+G119+G71+G75+G83+G87+G91+G95+G99+G103+G107+G139+G143+G147+G196+G208+G236+G276+G280+G284+G337</f>
        <v>439400620.43000001</v>
      </c>
      <c r="H381" s="18">
        <f t="shared" si="114"/>
        <v>372187432.15999997</v>
      </c>
      <c r="I381" s="18">
        <f t="shared" si="114"/>
        <v>383320678.14999998</v>
      </c>
      <c r="J381" s="36"/>
    </row>
    <row r="382" spans="1:10" ht="42.75" customHeight="1" x14ac:dyDescent="0.25">
      <c r="A382" s="44"/>
      <c r="B382" s="36"/>
      <c r="C382" s="45"/>
      <c r="D382" s="45"/>
      <c r="E382" s="11" t="s">
        <v>142</v>
      </c>
      <c r="F382" s="12" t="s">
        <v>9</v>
      </c>
      <c r="G382" s="18">
        <f>G26+G31</f>
        <v>276780.53999999998</v>
      </c>
      <c r="H382" s="18">
        <f t="shared" ref="H382:I382" si="115">H26+H31</f>
        <v>0</v>
      </c>
      <c r="I382" s="18">
        <f t="shared" si="115"/>
        <v>0</v>
      </c>
      <c r="J382" s="36"/>
    </row>
    <row r="383" spans="1:10" s="1" customFormat="1" ht="14.2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</row>
    <row r="384" spans="1:10" s="1" customFormat="1" ht="20.25" customHeight="1" x14ac:dyDescent="0.25">
      <c r="A384" s="14" t="s">
        <v>137</v>
      </c>
      <c r="B384" s="14"/>
      <c r="C384" s="14"/>
      <c r="D384" s="14"/>
      <c r="E384" s="14"/>
      <c r="F384" s="14"/>
      <c r="G384" s="27"/>
      <c r="H384" s="14"/>
      <c r="I384" s="14"/>
      <c r="J384" s="14"/>
    </row>
    <row r="385" spans="1:10" s="1" customFormat="1" ht="12.75" customHeight="1" x14ac:dyDescent="0.25">
      <c r="A385" s="14" t="s">
        <v>100</v>
      </c>
      <c r="B385" s="14"/>
      <c r="C385" s="14"/>
      <c r="D385" s="14"/>
      <c r="E385" s="14"/>
      <c r="F385" s="14"/>
      <c r="G385" s="27"/>
      <c r="H385" s="14"/>
      <c r="I385" s="14"/>
      <c r="J385" s="14" t="s">
        <v>138</v>
      </c>
    </row>
    <row r="386" spans="1:10" s="1" customFormat="1" ht="30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</row>
    <row r="387" spans="1:10" x14ac:dyDescent="0.25">
      <c r="F387" s="15"/>
      <c r="G387" s="15"/>
      <c r="H387" s="15"/>
      <c r="I387" s="15"/>
    </row>
    <row r="388" spans="1:10" x14ac:dyDescent="0.25">
      <c r="F388" s="15"/>
      <c r="G388" s="15"/>
      <c r="H388" s="15"/>
      <c r="I388" s="15"/>
    </row>
    <row r="389" spans="1:10" x14ac:dyDescent="0.25">
      <c r="F389" s="15"/>
      <c r="G389" s="15"/>
      <c r="H389" s="15"/>
      <c r="I389" s="15"/>
    </row>
    <row r="390" spans="1:10" x14ac:dyDescent="0.25">
      <c r="F390" s="15"/>
      <c r="G390" s="15"/>
      <c r="H390" s="15"/>
      <c r="I390" s="15"/>
    </row>
  </sheetData>
  <mergeCells count="455">
    <mergeCell ref="B334:B337"/>
    <mergeCell ref="C334:C337"/>
    <mergeCell ref="D334:D337"/>
    <mergeCell ref="J334:J337"/>
    <mergeCell ref="A233:A236"/>
    <mergeCell ref="B233:B236"/>
    <mergeCell ref="C233:C236"/>
    <mergeCell ref="D233:D236"/>
    <mergeCell ref="J233:J236"/>
    <mergeCell ref="A273:A276"/>
    <mergeCell ref="B273:B276"/>
    <mergeCell ref="C273:C276"/>
    <mergeCell ref="D273:D276"/>
    <mergeCell ref="J273:J276"/>
    <mergeCell ref="A318:A321"/>
    <mergeCell ref="B318:B321"/>
    <mergeCell ref="C318:C321"/>
    <mergeCell ref="D318:D321"/>
    <mergeCell ref="J318:J321"/>
    <mergeCell ref="D301:D304"/>
    <mergeCell ref="J301:J304"/>
    <mergeCell ref="D257:D260"/>
    <mergeCell ref="J257:J260"/>
    <mergeCell ref="A261:A264"/>
    <mergeCell ref="B193:B196"/>
    <mergeCell ref="C193:C196"/>
    <mergeCell ref="D193:D196"/>
    <mergeCell ref="J193:J196"/>
    <mergeCell ref="A205:A208"/>
    <mergeCell ref="B205:B208"/>
    <mergeCell ref="C205:C208"/>
    <mergeCell ref="D205:D208"/>
    <mergeCell ref="J205:J208"/>
    <mergeCell ref="A140:A143"/>
    <mergeCell ref="B140:B143"/>
    <mergeCell ref="C140:C143"/>
    <mergeCell ref="D140:D143"/>
    <mergeCell ref="J140:J143"/>
    <mergeCell ref="A144:A147"/>
    <mergeCell ref="B144:B147"/>
    <mergeCell ref="C144:C147"/>
    <mergeCell ref="D144:D147"/>
    <mergeCell ref="J144:J147"/>
    <mergeCell ref="A104:A107"/>
    <mergeCell ref="B104:B107"/>
    <mergeCell ref="C104:C107"/>
    <mergeCell ref="D104:D107"/>
    <mergeCell ref="J104:J107"/>
    <mergeCell ref="A136:A139"/>
    <mergeCell ref="B136:B139"/>
    <mergeCell ref="C136:C139"/>
    <mergeCell ref="D136:D139"/>
    <mergeCell ref="J136:J139"/>
    <mergeCell ref="A124:A127"/>
    <mergeCell ref="B124:B127"/>
    <mergeCell ref="C124:C127"/>
    <mergeCell ref="D124:D127"/>
    <mergeCell ref="J124:J127"/>
    <mergeCell ref="A132:A135"/>
    <mergeCell ref="B132:B135"/>
    <mergeCell ref="C132:C135"/>
    <mergeCell ref="D132:D135"/>
    <mergeCell ref="J132:J135"/>
    <mergeCell ref="A116:A119"/>
    <mergeCell ref="B116:B119"/>
    <mergeCell ref="C116:C119"/>
    <mergeCell ref="D116:D119"/>
    <mergeCell ref="A96:A99"/>
    <mergeCell ref="B96:B99"/>
    <mergeCell ref="C96:C99"/>
    <mergeCell ref="D96:D99"/>
    <mergeCell ref="J96:J99"/>
    <mergeCell ref="A100:A103"/>
    <mergeCell ref="B100:B103"/>
    <mergeCell ref="C100:C103"/>
    <mergeCell ref="D100:D103"/>
    <mergeCell ref="J100:J103"/>
    <mergeCell ref="A88:A91"/>
    <mergeCell ref="B88:B91"/>
    <mergeCell ref="C88:C91"/>
    <mergeCell ref="D88:D91"/>
    <mergeCell ref="J88:J91"/>
    <mergeCell ref="A92:A95"/>
    <mergeCell ref="B92:B95"/>
    <mergeCell ref="C92:C95"/>
    <mergeCell ref="D92:D95"/>
    <mergeCell ref="J92:J95"/>
    <mergeCell ref="A80:A83"/>
    <mergeCell ref="B80:B83"/>
    <mergeCell ref="C80:C83"/>
    <mergeCell ref="D80:D83"/>
    <mergeCell ref="J80:J83"/>
    <mergeCell ref="A84:A87"/>
    <mergeCell ref="B84:B87"/>
    <mergeCell ref="C84:C87"/>
    <mergeCell ref="D84:D87"/>
    <mergeCell ref="J84:J87"/>
    <mergeCell ref="J116:J119"/>
    <mergeCell ref="A120:A123"/>
    <mergeCell ref="B120:B123"/>
    <mergeCell ref="C120:C123"/>
    <mergeCell ref="D120:D123"/>
    <mergeCell ref="J120:J123"/>
    <mergeCell ref="A112:A115"/>
    <mergeCell ref="B112:B115"/>
    <mergeCell ref="C112:C115"/>
    <mergeCell ref="D112:D115"/>
    <mergeCell ref="J112:J115"/>
    <mergeCell ref="D169:D172"/>
    <mergeCell ref="J169:J172"/>
    <mergeCell ref="A181:A184"/>
    <mergeCell ref="B181:B184"/>
    <mergeCell ref="C181:C184"/>
    <mergeCell ref="D181:D184"/>
    <mergeCell ref="J181:J184"/>
    <mergeCell ref="A185:A188"/>
    <mergeCell ref="D197:D200"/>
    <mergeCell ref="J197:J200"/>
    <mergeCell ref="J185:J188"/>
    <mergeCell ref="A173:A176"/>
    <mergeCell ref="B173:B176"/>
    <mergeCell ref="C173:C176"/>
    <mergeCell ref="D173:D176"/>
    <mergeCell ref="J173:J176"/>
    <mergeCell ref="A177:A180"/>
    <mergeCell ref="B177:B180"/>
    <mergeCell ref="C177:C180"/>
    <mergeCell ref="D177:D180"/>
    <mergeCell ref="J177:J180"/>
    <mergeCell ref="B169:B172"/>
    <mergeCell ref="C169:C172"/>
    <mergeCell ref="A193:A196"/>
    <mergeCell ref="E18:E19"/>
    <mergeCell ref="F18:F19"/>
    <mergeCell ref="A253:A256"/>
    <mergeCell ref="B253:B256"/>
    <mergeCell ref="C253:C256"/>
    <mergeCell ref="D253:D256"/>
    <mergeCell ref="J253:J256"/>
    <mergeCell ref="A245:A248"/>
    <mergeCell ref="B245:B248"/>
    <mergeCell ref="C245:C248"/>
    <mergeCell ref="D245:D248"/>
    <mergeCell ref="J245:J248"/>
    <mergeCell ref="A56:A59"/>
    <mergeCell ref="B56:B59"/>
    <mergeCell ref="C56:C59"/>
    <mergeCell ref="D56:D59"/>
    <mergeCell ref="J56:J59"/>
    <mergeCell ref="A249:A252"/>
    <mergeCell ref="B249:B252"/>
    <mergeCell ref="C249:C252"/>
    <mergeCell ref="D249:D252"/>
    <mergeCell ref="J249:J252"/>
    <mergeCell ref="A21:J21"/>
    <mergeCell ref="A22:A26"/>
    <mergeCell ref="B22:B26"/>
    <mergeCell ref="C22:C26"/>
    <mergeCell ref="D22:D26"/>
    <mergeCell ref="J22:J26"/>
    <mergeCell ref="A27:A31"/>
    <mergeCell ref="B27:B31"/>
    <mergeCell ref="C27:C31"/>
    <mergeCell ref="D27:D31"/>
    <mergeCell ref="J27:J31"/>
    <mergeCell ref="B261:B264"/>
    <mergeCell ref="C261:C264"/>
    <mergeCell ref="A265:A268"/>
    <mergeCell ref="B265:B268"/>
    <mergeCell ref="C265:C268"/>
    <mergeCell ref="D265:D268"/>
    <mergeCell ref="J265:J268"/>
    <mergeCell ref="D261:D264"/>
    <mergeCell ref="D269:D272"/>
    <mergeCell ref="J269:J272"/>
    <mergeCell ref="A285:A288"/>
    <mergeCell ref="B285:B288"/>
    <mergeCell ref="C285:C288"/>
    <mergeCell ref="D285:D288"/>
    <mergeCell ref="J285:J288"/>
    <mergeCell ref="A289:A292"/>
    <mergeCell ref="B289:B292"/>
    <mergeCell ref="C289:C292"/>
    <mergeCell ref="D289:D292"/>
    <mergeCell ref="A277:A280"/>
    <mergeCell ref="B277:B280"/>
    <mergeCell ref="C277:C280"/>
    <mergeCell ref="D277:D280"/>
    <mergeCell ref="J277:J280"/>
    <mergeCell ref="A281:A284"/>
    <mergeCell ref="B281:B284"/>
    <mergeCell ref="C281:C284"/>
    <mergeCell ref="D281:D284"/>
    <mergeCell ref="J281:J284"/>
    <mergeCell ref="J378:J382"/>
    <mergeCell ref="A378:A382"/>
    <mergeCell ref="B378:B382"/>
    <mergeCell ref="C378:C382"/>
    <mergeCell ref="D378:D382"/>
    <mergeCell ref="A370:A373"/>
    <mergeCell ref="B370:B373"/>
    <mergeCell ref="C370:C373"/>
    <mergeCell ref="D370:D373"/>
    <mergeCell ref="J370:J373"/>
    <mergeCell ref="A374:A377"/>
    <mergeCell ref="B374:B377"/>
    <mergeCell ref="C374:C377"/>
    <mergeCell ref="D374:D377"/>
    <mergeCell ref="J374:J377"/>
    <mergeCell ref="D366:D369"/>
    <mergeCell ref="J366:J369"/>
    <mergeCell ref="A360:J360"/>
    <mergeCell ref="A361:A364"/>
    <mergeCell ref="B361:B364"/>
    <mergeCell ref="C361:C364"/>
    <mergeCell ref="D361:D364"/>
    <mergeCell ref="B330:B333"/>
    <mergeCell ref="C330:C333"/>
    <mergeCell ref="A365:J365"/>
    <mergeCell ref="A366:A369"/>
    <mergeCell ref="B366:B369"/>
    <mergeCell ref="C366:C369"/>
    <mergeCell ref="A347:A350"/>
    <mergeCell ref="B347:B350"/>
    <mergeCell ref="C347:C350"/>
    <mergeCell ref="D347:D350"/>
    <mergeCell ref="J347:J350"/>
    <mergeCell ref="A351:J351"/>
    <mergeCell ref="J361:J364"/>
    <mergeCell ref="A352:A355"/>
    <mergeCell ref="B352:B355"/>
    <mergeCell ref="C352:C355"/>
    <mergeCell ref="D352:D355"/>
    <mergeCell ref="J352:J355"/>
    <mergeCell ref="A356:A359"/>
    <mergeCell ref="B356:B359"/>
    <mergeCell ref="C356:C359"/>
    <mergeCell ref="D356:D359"/>
    <mergeCell ref="J356:J359"/>
    <mergeCell ref="A334:A337"/>
    <mergeCell ref="A301:A304"/>
    <mergeCell ref="B301:B304"/>
    <mergeCell ref="A342:A345"/>
    <mergeCell ref="B342:B345"/>
    <mergeCell ref="C342:C345"/>
    <mergeCell ref="D342:D345"/>
    <mergeCell ref="J342:J345"/>
    <mergeCell ref="A346:J346"/>
    <mergeCell ref="A314:A317"/>
    <mergeCell ref="B314:B317"/>
    <mergeCell ref="C314:C317"/>
    <mergeCell ref="D314:D317"/>
    <mergeCell ref="J314:J317"/>
    <mergeCell ref="A338:A341"/>
    <mergeCell ref="B338:B341"/>
    <mergeCell ref="C338:C341"/>
    <mergeCell ref="D338:D341"/>
    <mergeCell ref="J338:J341"/>
    <mergeCell ref="A326:A329"/>
    <mergeCell ref="B326:B329"/>
    <mergeCell ref="C326:C329"/>
    <mergeCell ref="D326:D329"/>
    <mergeCell ref="J326:J329"/>
    <mergeCell ref="A330:A333"/>
    <mergeCell ref="A213:A216"/>
    <mergeCell ref="B213:B216"/>
    <mergeCell ref="D330:D333"/>
    <mergeCell ref="A313:J313"/>
    <mergeCell ref="A293:A296"/>
    <mergeCell ref="B293:B296"/>
    <mergeCell ref="C293:C296"/>
    <mergeCell ref="D293:D296"/>
    <mergeCell ref="J293:J296"/>
    <mergeCell ref="A297:A300"/>
    <mergeCell ref="B297:B300"/>
    <mergeCell ref="C297:C300"/>
    <mergeCell ref="D297:D300"/>
    <mergeCell ref="J297:J300"/>
    <mergeCell ref="J305:J308"/>
    <mergeCell ref="A305:A308"/>
    <mergeCell ref="B305:B308"/>
    <mergeCell ref="C305:C308"/>
    <mergeCell ref="D305:D308"/>
    <mergeCell ref="A309:A312"/>
    <mergeCell ref="B309:B312"/>
    <mergeCell ref="C309:C312"/>
    <mergeCell ref="D309:D312"/>
    <mergeCell ref="J309:J312"/>
    <mergeCell ref="B52:B55"/>
    <mergeCell ref="C52:C55"/>
    <mergeCell ref="C301:C304"/>
    <mergeCell ref="A148:A151"/>
    <mergeCell ref="B148:B151"/>
    <mergeCell ref="C148:C151"/>
    <mergeCell ref="D148:D151"/>
    <mergeCell ref="J148:J151"/>
    <mergeCell ref="A152:A155"/>
    <mergeCell ref="B152:B155"/>
    <mergeCell ref="C152:C155"/>
    <mergeCell ref="D152:D155"/>
    <mergeCell ref="J152:J155"/>
    <mergeCell ref="D165:D168"/>
    <mergeCell ref="J165:J168"/>
    <mergeCell ref="A165:A168"/>
    <mergeCell ref="B165:B168"/>
    <mergeCell ref="D209:D212"/>
    <mergeCell ref="J209:J212"/>
    <mergeCell ref="B241:B244"/>
    <mergeCell ref="C241:C244"/>
    <mergeCell ref="D241:D244"/>
    <mergeCell ref="J241:J244"/>
    <mergeCell ref="A257:A260"/>
    <mergeCell ref="J38:J41"/>
    <mergeCell ref="A47:J47"/>
    <mergeCell ref="A48:A51"/>
    <mergeCell ref="C48:C51"/>
    <mergeCell ref="D48:D51"/>
    <mergeCell ref="J48:J51"/>
    <mergeCell ref="A42:J42"/>
    <mergeCell ref="A43:A46"/>
    <mergeCell ref="B43:B46"/>
    <mergeCell ref="C43:C46"/>
    <mergeCell ref="D43:D46"/>
    <mergeCell ref="J43:J46"/>
    <mergeCell ref="B38:B41"/>
    <mergeCell ref="C38:C41"/>
    <mergeCell ref="D38:D41"/>
    <mergeCell ref="A38:A41"/>
    <mergeCell ref="B48:B51"/>
    <mergeCell ref="B209:B212"/>
    <mergeCell ref="C209:C212"/>
    <mergeCell ref="D52:D55"/>
    <mergeCell ref="J52:J55"/>
    <mergeCell ref="A16:J16"/>
    <mergeCell ref="A17:J17"/>
    <mergeCell ref="A32:J32"/>
    <mergeCell ref="A33:A36"/>
    <mergeCell ref="B33:B36"/>
    <mergeCell ref="C33:C36"/>
    <mergeCell ref="D33:D36"/>
    <mergeCell ref="J33:J36"/>
    <mergeCell ref="A37:J37"/>
    <mergeCell ref="G18:I18"/>
    <mergeCell ref="A18:A19"/>
    <mergeCell ref="B18:B19"/>
    <mergeCell ref="C18:D18"/>
    <mergeCell ref="J18:J19"/>
    <mergeCell ref="A52:A55"/>
    <mergeCell ref="A128:A131"/>
    <mergeCell ref="B128:B131"/>
    <mergeCell ref="C128:C131"/>
    <mergeCell ref="D128:D131"/>
    <mergeCell ref="J128:J131"/>
    <mergeCell ref="B161:B164"/>
    <mergeCell ref="C161:C164"/>
    <mergeCell ref="A108:A111"/>
    <mergeCell ref="B108:B111"/>
    <mergeCell ref="C108:C111"/>
    <mergeCell ref="D108:D111"/>
    <mergeCell ref="J108:J111"/>
    <mergeCell ref="J213:J216"/>
    <mergeCell ref="A221:A224"/>
    <mergeCell ref="B221:B224"/>
    <mergeCell ref="C221:C224"/>
    <mergeCell ref="D221:D224"/>
    <mergeCell ref="J221:J224"/>
    <mergeCell ref="A201:A204"/>
    <mergeCell ref="B201:B204"/>
    <mergeCell ref="C201:C204"/>
    <mergeCell ref="D201:D204"/>
    <mergeCell ref="J201:J204"/>
    <mergeCell ref="A197:A200"/>
    <mergeCell ref="B197:B200"/>
    <mergeCell ref="C197:C200"/>
    <mergeCell ref="D161:D164"/>
    <mergeCell ref="C165:C168"/>
    <mergeCell ref="A209:A212"/>
    <mergeCell ref="C257:C260"/>
    <mergeCell ref="A241:A244"/>
    <mergeCell ref="A64:A67"/>
    <mergeCell ref="B64:B67"/>
    <mergeCell ref="C64:C67"/>
    <mergeCell ref="D64:D67"/>
    <mergeCell ref="J64:J67"/>
    <mergeCell ref="A189:A192"/>
    <mergeCell ref="B189:B192"/>
    <mergeCell ref="C189:C192"/>
    <mergeCell ref="D189:D192"/>
    <mergeCell ref="J189:J192"/>
    <mergeCell ref="J161:J164"/>
    <mergeCell ref="A157:A160"/>
    <mergeCell ref="B157:B160"/>
    <mergeCell ref="C157:C160"/>
    <mergeCell ref="A156:J156"/>
    <mergeCell ref="A169:A172"/>
    <mergeCell ref="B185:B188"/>
    <mergeCell ref="C185:C188"/>
    <mergeCell ref="D185:D188"/>
    <mergeCell ref="D157:D160"/>
    <mergeCell ref="J157:J160"/>
    <mergeCell ref="A161:A164"/>
    <mergeCell ref="C213:C216"/>
    <mergeCell ref="D213:D216"/>
    <mergeCell ref="J330:J333"/>
    <mergeCell ref="A217:A220"/>
    <mergeCell ref="B217:B220"/>
    <mergeCell ref="C217:C220"/>
    <mergeCell ref="D217:D220"/>
    <mergeCell ref="J217:J220"/>
    <mergeCell ref="A322:A325"/>
    <mergeCell ref="B322:B325"/>
    <mergeCell ref="J289:J292"/>
    <mergeCell ref="C237:C240"/>
    <mergeCell ref="D237:D240"/>
    <mergeCell ref="J237:J240"/>
    <mergeCell ref="A237:A240"/>
    <mergeCell ref="C322:C325"/>
    <mergeCell ref="D322:D325"/>
    <mergeCell ref="J322:J325"/>
    <mergeCell ref="A269:A272"/>
    <mergeCell ref="B269:B272"/>
    <mergeCell ref="C269:C272"/>
    <mergeCell ref="B237:B240"/>
    <mergeCell ref="J261:J264"/>
    <mergeCell ref="B257:B260"/>
    <mergeCell ref="A225:A228"/>
    <mergeCell ref="B225:B228"/>
    <mergeCell ref="C225:C228"/>
    <mergeCell ref="D225:D228"/>
    <mergeCell ref="J225:J228"/>
    <mergeCell ref="A229:A232"/>
    <mergeCell ref="B229:B232"/>
    <mergeCell ref="C229:C232"/>
    <mergeCell ref="D229:D232"/>
    <mergeCell ref="J229:J232"/>
    <mergeCell ref="A60:A63"/>
    <mergeCell ref="B60:B63"/>
    <mergeCell ref="C60:C63"/>
    <mergeCell ref="D60:D63"/>
    <mergeCell ref="J60:J63"/>
    <mergeCell ref="A76:A79"/>
    <mergeCell ref="B76:B79"/>
    <mergeCell ref="C76:C79"/>
    <mergeCell ref="D76:D79"/>
    <mergeCell ref="J76:J79"/>
    <mergeCell ref="A68:A71"/>
    <mergeCell ref="B68:B71"/>
    <mergeCell ref="C68:C71"/>
    <mergeCell ref="D68:D71"/>
    <mergeCell ref="J68:J71"/>
    <mergeCell ref="J72:J75"/>
    <mergeCell ref="A72:A75"/>
    <mergeCell ref="B72:B75"/>
    <mergeCell ref="C72:C75"/>
    <mergeCell ref="D72:D75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8" manualBreakCount="18">
    <brk id="31" max="9" man="1"/>
    <brk id="55" max="9" man="1"/>
    <brk id="79" max="9" man="1"/>
    <brk id="103" max="9" man="1"/>
    <brk id="123" max="9" man="1"/>
    <brk id="143" max="9" man="1"/>
    <brk id="155" max="9" man="1"/>
    <brk id="168" max="9" man="1"/>
    <brk id="188" max="9" man="1"/>
    <brk id="212" max="9" man="1"/>
    <brk id="236" max="9" man="1"/>
    <brk id="248" max="9" man="1"/>
    <brk id="264" max="9" man="1"/>
    <brk id="284" max="9" man="1"/>
    <brk id="296" max="9" man="1"/>
    <brk id="312" max="9" man="1"/>
    <brk id="341" max="9" man="1"/>
    <brk id="36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17.07.2024</vt:lpstr>
      <vt:lpstr>'17.07.2024'!Область_печати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2024-07-18T11:19:06Z</dcterms:modified>
</cp:coreProperties>
</file>