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256" activeTab="0"/>
  </bookViews>
  <sheets>
    <sheet name="РРО 2019" sheetId="1" r:id="rId1"/>
    <sheet name="расчеты" sheetId="2" r:id="rId2"/>
  </sheets>
  <definedNames/>
  <calcPr fullCalcOnLoad="1"/>
</workbook>
</file>

<file path=xl/sharedStrings.xml><?xml version="1.0" encoding="utf-8"?>
<sst xmlns="http://schemas.openxmlformats.org/spreadsheetml/2006/main" count="1439" uniqueCount="417">
  <si>
    <t>1) Решения Собрания Депутатов муниципальных ообразований от 22.09.2014 № 1(1).9 "Об утверждении структуры органов местного самоуправления муниципального образования город Алексин";  
2) Решения Собрания Депутатов муниципальных ообразований от 22.09.2014 № 1(1).12 "Об утверждении Положения о бюджетном процессе в муниципальном образовании город Алексин"</t>
  </si>
  <si>
    <t>Управление по бюджету и финансам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</si>
  <si>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</si>
  <si>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</si>
  <si>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</si>
  <si>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</si>
  <si>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</si>
  <si>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</si>
  <si>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</si>
  <si>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</si>
  <si>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</si>
  <si>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</si>
  <si>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</si>
  <si>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</si>
  <si>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</si>
  <si>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</si>
  <si>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</si>
  <si>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</si>
  <si>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</si>
  <si>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</si>
  <si>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</si>
  <si>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</si>
  <si>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</si>
  <si>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</si>
  <si>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</si>
  <si>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</si>
  <si>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</si>
  <si>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</si>
  <si>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</si>
  <si>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</si>
  <si>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</si>
  <si>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</si>
  <si>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</si>
  <si>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</si>
  <si>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</si>
  <si>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</si>
  <si>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</si>
  <si>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</si>
  <si>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</si>
  <si>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/>
  </si>
  <si>
    <t>Федеральный закон от 06.10.2003 № 131 "Об общих принципах организации местного самоуправления в Российской Федерации"</t>
  </si>
  <si>
    <t>в целом</t>
  </si>
  <si>
    <t>08.10.2003, не установлен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</si>
  <si>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</si>
  <si>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0502</t>
  </si>
  <si>
    <t>1) в целом; 
2) в целом</t>
  </si>
  <si>
    <t>0801</t>
  </si>
  <si>
    <t>0503</t>
  </si>
  <si>
    <t>организация ритуальных услуг и содержание мест захоронения</t>
  </si>
  <si>
    <t>0309</t>
  </si>
  <si>
    <t>осуществление мероприятий по обеспечению безопасности людей на водных объектах, охране их жизни и здоровья</t>
  </si>
  <si>
    <t>0707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</si>
  <si>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</si>
  <si>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</si>
  <si>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</si>
  <si>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 xml:space="preserve">ст. 1 </t>
  </si>
  <si>
    <t xml:space="preserve">п. 1 </t>
  </si>
  <si>
    <t>Закон Тульской области от 02.02.1998 № 75 "О защите населения и территорий от чрезвычайных ситуаций природного и техногенного характера в Тульской области"</t>
  </si>
  <si>
    <t>18.02.1998, не установлен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</si>
  <si>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</si>
  <si>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0204</t>
  </si>
  <si>
    <t>Решения Собрания Представителей муниципального образования от 19.11.2008 № 11(45).47 "Об утверждении Положения об организации и осуществлении мероприятий по мобилизационной полготовке муниципальных предприятий и учреждений муниципального образования Алексинский район"</t>
  </si>
  <si>
    <t xml:space="preserve">п. 5 </t>
  </si>
  <si>
    <t>19.11.2008, не установлен</t>
  </si>
  <si>
    <t>Закон Тульской области от 03.06.2013 № 1952 "О наделении органов местного самоуправления в Тульской области государственными полномочиями по организации проведения на территории Тульской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</si>
  <si>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01.07.2013, не установлен</t>
  </si>
  <si>
    <t>Закон Тульской области от 26.06.2000 № 188 "О государственной молодежной политике в Тульской области"</t>
  </si>
  <si>
    <t>13.07.2000, не установлен</t>
  </si>
  <si>
    <t>0113</t>
  </si>
  <si>
    <t xml:space="preserve">1) ст. 1 ; 
2) ст. 1 </t>
  </si>
  <si>
    <t>3.1.8.</t>
  </si>
  <si>
    <t>составление и рассмотрение проекта бюджета городского округа, утверждение и исполнение бюджета городского округа, осуществление контроля за его исполнением, составление и утверждение отчета об исполнении бюджета городского округа</t>
  </si>
  <si>
    <t>РГ-А-0800</t>
  </si>
  <si>
    <t xml:space="preserve">пп. 1 п. 1 ст. 16 </t>
  </si>
  <si>
    <t>1) 22.09.2014, не установлен; 
2) 22.09.2014, не установлен</t>
  </si>
  <si>
    <t>3.1.10.</t>
  </si>
  <si>
    <t>владение, пользование и распоряжение имуществом, находящимся в муниципальной собственности городского округа</t>
  </si>
  <si>
    <t>РГ-А-1000</t>
  </si>
  <si>
    <t>0113, 
0412</t>
  </si>
  <si>
    <t xml:space="preserve">пп. 3 п. 1 ст. 16 </t>
  </si>
  <si>
    <t>3.1.11.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</si>
  <si>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</si>
  <si>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РГ-А-1100</t>
  </si>
  <si>
    <t xml:space="preserve">пп. 4 п. 1 ст. 16 </t>
  </si>
  <si>
    <t>Постановление правительства Тульской области от 01.10.2013 № 521 "Об утверждении положения о проекте "Народный бюджет" в Тульской области"</t>
  </si>
  <si>
    <t>10.10.2013, не установлен</t>
  </si>
  <si>
    <t>3.1.12.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</si>
  <si>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</si>
  <si>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РГ-А-1200</t>
  </si>
  <si>
    <t>0409</t>
  </si>
  <si>
    <t xml:space="preserve">пп. 5 п. 1 ст. 16 </t>
  </si>
  <si>
    <t xml:space="preserve">1) п. 1 ; 
2) п. 1 </t>
  </si>
  <si>
    <t>3.1.13.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</si>
  <si>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</si>
  <si>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РГ-А-1300</t>
  </si>
  <si>
    <t xml:space="preserve">пп. 6 п. 1 ст. 16 </t>
  </si>
  <si>
    <t>3.1.15.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</si>
  <si>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</si>
  <si>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РГ-А-1500</t>
  </si>
  <si>
    <t xml:space="preserve">пп. 7.1 п. 1 ст. 16 </t>
  </si>
  <si>
    <t xml:space="preserve">1) п. 1 ; 
2) ст. 1 </t>
  </si>
  <si>
    <t>3.1.16.</t>
  </si>
  <si>
    <t xml:space="preserve">участие в предупреждении и ликвидации последствий чрезвычайных ситуаций в границах городского округа </t>
  </si>
  <si>
    <t>РГ-А-1600</t>
  </si>
  <si>
    <t>1) Федеральный закон от 21.12.1994 № 68 "О защите населения и территорий от чрезвычайных ситуаций природного и техногенного характера";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</si>
  <si>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8 п. 1 ст. 16 </t>
  </si>
  <si>
    <t>1) 24.12.1994, не установлен; 
2) 08.10.2003, не установлен</t>
  </si>
  <si>
    <t>3.1.18.</t>
  </si>
  <si>
    <t>обеспечение первичных мер пожарной безопасности в границах городского округа</t>
  </si>
  <si>
    <t>РГ-А-1800</t>
  </si>
  <si>
    <t>0310</t>
  </si>
  <si>
    <t xml:space="preserve">пп. 10 п. 1 ст. 16 </t>
  </si>
  <si>
    <t>3.1.20.</t>
  </si>
  <si>
    <t>РГ-А-2000</t>
  </si>
  <si>
    <t>1) Федеральный закон от 29.12.2012 № 273 "Об образовании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</si>
  <si>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13 п. 1 ст. 16 </t>
  </si>
  <si>
    <t>1) 31.12.2013, не установлен; 
2) 08.10.2003, не установлен</t>
  </si>
  <si>
    <t>Закон Тульской области от 30.09.2013 № 1989 "Об образовании"</t>
  </si>
  <si>
    <t>13.10.2013, не установлен</t>
  </si>
  <si>
    <t xml:space="preserve">1) ст. 3 ; 
2) п. 1 ; 
3) п. 1 </t>
  </si>
  <si>
    <t>3.1.23.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</si>
  <si>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</si>
  <si>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РГ-А-2300</t>
  </si>
  <si>
    <t>1) Основы законодательства от 09.10.1992 № 3612-1 "Основы законодательства Российской Федерации о культуре";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</si>
  <si>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16 п. 1 ст. 16 </t>
  </si>
  <si>
    <t>1) 17.11.1992, не установлен; 
2) 08.10.2003, не установлен</t>
  </si>
  <si>
    <t>Закон Тульской области от 20.12.1995 № 21 "О библиотечном деле"</t>
  </si>
  <si>
    <t xml:space="preserve">ст. 33 </t>
  </si>
  <si>
    <t>19.01.1996, не установлен</t>
  </si>
  <si>
    <t>3.1.24.</t>
  </si>
  <si>
    <t>создание условий для организации досуга и обеспечения жителей городского округа услугами организаций культуры</t>
  </si>
  <si>
    <t>РГ-А-2400</t>
  </si>
  <si>
    <t xml:space="preserve">1) в целом; 
2) пп. 17 п. 1 ст. 16 </t>
  </si>
  <si>
    <t>3.1.27.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</si>
  <si>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</si>
  <si>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РГ-А-2700</t>
  </si>
  <si>
    <t xml:space="preserve">пп. 19 п. 1 ст. 16 </t>
  </si>
  <si>
    <t xml:space="preserve">1) п. 1 ; 
2) п. 1 ст. 3 </t>
  </si>
  <si>
    <t>3.1.30.</t>
  </si>
  <si>
    <t>формирование муниципального архива</t>
  </si>
  <si>
    <t>РГ-А-3000</t>
  </si>
  <si>
    <t xml:space="preserve">пп. 22 п. 1 ст. 16 </t>
  </si>
  <si>
    <t>Закон Тульской области от 01.04.2014 № 2104 "О дополнительной мере социальной поддержки отдельных категорий работников архивов Тульской области в 2014 году"</t>
  </si>
  <si>
    <t>03.04.2014, не установлен</t>
  </si>
  <si>
    <t>3.1.31.</t>
  </si>
  <si>
    <t>РГ-А-3100</t>
  </si>
  <si>
    <t xml:space="preserve">пп. 23 п. 1 ст. 16 </t>
  </si>
  <si>
    <t>3.1.33.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</si>
  <si>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</si>
  <si>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РГ-А-3300</t>
  </si>
  <si>
    <t xml:space="preserve">пп. 25 п. 1 ст. 16 </t>
  </si>
  <si>
    <t xml:space="preserve">1) ст. 1 ; 
2) п. 1 ; 
3) ст. 1 </t>
  </si>
  <si>
    <t xml:space="preserve">1) ст. 1 ; 
2) п. 1 </t>
  </si>
  <si>
    <t>на реализацию Закона Тульской области "О регулировании отдельных отношений в области обеспечения граждан бесплатной юридической помощью и о наделении органов местного самоуправления государственным полномочием по оказанию бесплатной юридической помощи в виде правового консультирования в устной и письменной форме некоторых категорий граждан"</t>
  </si>
  <si>
    <t>Закон Тульской области от 16.07.2012 № 1782 "О регулировании отдельных отношений в области обеспечения граждан бесплатной юридической помощью и о наделении органов местного самоуправления государственным полномочием по оказанию бесплатной юридической помощи в виде правового консультирования в устной и письменной форме некоторых категорий граждан"</t>
  </si>
  <si>
    <t>01.09.2012, не установлен</t>
  </si>
  <si>
    <t>3.1.37.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</si>
  <si>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</si>
  <si>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РГ-А-3700</t>
  </si>
  <si>
    <t xml:space="preserve">пп. 28 п. 1 ст. 16 </t>
  </si>
  <si>
    <t xml:space="preserve">ст. 6 </t>
  </si>
  <si>
    <t>3.1.40.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</si>
  <si>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</si>
  <si>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РГ-А-4000</t>
  </si>
  <si>
    <t xml:space="preserve">пп. 31 п. 1 ст. 16 </t>
  </si>
  <si>
    <t>3.1.41.</t>
  </si>
  <si>
    <t>РГ-А-4100</t>
  </si>
  <si>
    <t>1) Федеральный закон от 03.06.2006 № 74 "Водный кодекс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</si>
  <si>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ст. 27 ; 
2) пп. 32 п. 1 ст. 16 </t>
  </si>
  <si>
    <t>1) 01.01.2007, не установлен; 
2) 08.10.2003, не установлен</t>
  </si>
  <si>
    <t>3.1.42.</t>
  </si>
  <si>
    <t>создание условий для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</si>
  <si>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РГ-А-4200</t>
  </si>
  <si>
    <t>1) Федеральный закон от 24.07.2007 № 209 "О развитии малого и среднего предпринимательства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</si>
  <si>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ст. 6 ; 
2) пп. 33 п. 1 ст. 16 </t>
  </si>
  <si>
    <t>1) 31.07.2007, не установлен; 
2) 08.10.2003, не установлен</t>
  </si>
  <si>
    <t>Закон Тульской области от 07.10.2008 № 1089 "О развитии малого и среднего предпринимательства в Тульской области"</t>
  </si>
  <si>
    <t xml:space="preserve">ст. 2 </t>
  </si>
  <si>
    <t>09.10.2008, не установлен</t>
  </si>
  <si>
    <t>3.1.43.</t>
  </si>
  <si>
    <t>организация и осуществление мероприятий по работе с детьми и молодежью в городском округе</t>
  </si>
  <si>
    <t>РГ-А-4300</t>
  </si>
  <si>
    <t xml:space="preserve">пп. 34 п. 1 ст. 16 </t>
  </si>
  <si>
    <t xml:space="preserve">1) п. 1 ; 
2) ст. 1 ; 
3) ст. 1 </t>
  </si>
  <si>
    <t>3.1.81.</t>
  </si>
  <si>
    <t>РГ-А-8100</t>
  </si>
  <si>
    <t xml:space="preserve">1) в целом; 
2) п. 8.1 ст. 17 </t>
  </si>
  <si>
    <t>3.1.82.</t>
  </si>
  <si>
    <t>РГ-А-8200</t>
  </si>
  <si>
    <t>1) Федеральный закон от 23.11.2009 № 261 "Об энергосбережении и о повышении энергетической эффективности и о внесении изменений в отдельные законодательные акты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</si>
  <si>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п. 8.2 ст. 17 </t>
  </si>
  <si>
    <t>1) 27.11.2009, не установлен; 
2) 08.10.2003, не установлен</t>
  </si>
  <si>
    <t>Постановление главы администрации муниципального образования от 30.12.2014 № 2324 "Об утверждении муниципальной программы "Энергоэффективность в муниципальном образовании город Алексин"</t>
  </si>
  <si>
    <t>3.2.</t>
  </si>
  <si>
    <t>РГ-Б</t>
  </si>
  <si>
    <t xml:space="preserve">ст. 19 </t>
  </si>
  <si>
    <t>на реализацию Закона Тульской области "О наделении органов местного самоуправления государственными полномочиями по дополнительному финансовому обеспечению мероприятий по организации питания, обеспечения молоком и молочными продуктами отдельных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программам"</t>
  </si>
  <si>
    <t>Закон Тульской области от 24.12.2010 № 1524 "О наделении органов местного самоуправления государственными полномочиями по дополнительному финансовому обеспечению мероприятий по организации питания, обеспечения молоком и молочными продуктами отдельных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программам"</t>
  </si>
  <si>
    <t>24.12.2010, не установлен</t>
  </si>
  <si>
    <t>на реализацию Закона Тульской области "О наделении органов местного самоуправления государственным полномочием по выплате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образования"</t>
  </si>
  <si>
    <t>1004</t>
  </si>
  <si>
    <t>Закон Тульской области от 03.12.2010 № 1518 "О наделении органов местного самоуправления государственным полномочием по выплате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образования"</t>
  </si>
  <si>
    <t>01.01.2010, не установлен</t>
  </si>
  <si>
    <t>на реализацию Закона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</si>
  <si>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 Тульской области от 20.07.2011 № 1619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</si>
  <si>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08.08.2011, не установлен</t>
  </si>
  <si>
    <t>на реализацию Закона Тульской области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</si>
  <si>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Закон Тульской области от 01.04.2011 № 1556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</si>
  <si>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18.04.2011, не установлен</t>
  </si>
  <si>
    <t>на реализацию Закона Тульской области "О наделении органов местного самоуправления Тульской области государственными полномочиями по организации проведения на территории Тульской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</si>
  <si>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из других бюджетов бюджетной системы Российской Федерации</t>
  </si>
  <si>
    <t>3.3.</t>
  </si>
  <si>
    <t>РГ-В</t>
  </si>
  <si>
    <t>3.3.1.</t>
  </si>
  <si>
    <t>РГ-В-0100</t>
  </si>
  <si>
    <t>3.3.2.</t>
  </si>
  <si>
    <t>РГ-В-0200</t>
  </si>
  <si>
    <t>Постановление правительства Тульской области от 17.11.2011 № 167 "Об утверждении положения о форме и порядке представления социальной поддержки по обеспечению жильем отдельных категорий жителей тульской области"</t>
  </si>
  <si>
    <t>05.12.2011, не установлен</t>
  </si>
  <si>
    <t>3.3.3.</t>
  </si>
  <si>
    <t>РГ-В-0300</t>
  </si>
  <si>
    <t>1) Постановление Правительства РФ от 23.05.2005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</si>
  <si>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п. 1 ; 
2) ст. 19 </t>
  </si>
  <si>
    <t>1) 08.06.2005, не установлен; 
2) 08.10.2003, не установлен</t>
  </si>
  <si>
    <t>3.4.</t>
  </si>
  <si>
    <t>3.4.1.</t>
  </si>
  <si>
    <t>создание музеев городского округа</t>
  </si>
  <si>
    <t>РГ-Г-0100</t>
  </si>
  <si>
    <t xml:space="preserve">1) в целом; 
2) пп. 1 п. 1 ст. 16.1 </t>
  </si>
  <si>
    <t>Закон Тульской области от 19.03.1999 № 121 "О музеях и музейном деле в Тульской области"</t>
  </si>
  <si>
    <t>31.03.1999, не установлен</t>
  </si>
  <si>
    <t>3.4.2.</t>
  </si>
  <si>
    <t>РГ-Г-0200</t>
  </si>
  <si>
    <t>ИТОГО Расходные обязательства городских округов</t>
  </si>
  <si>
    <t>на реализацию Федерального закона "Об актах гражданского состояния"</t>
  </si>
  <si>
    <t>0304</t>
  </si>
  <si>
    <t>Закон Тульской области от 07.12.2005 № 656 "О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</si>
  <si>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>15.12.2005, не установлен</t>
  </si>
  <si>
    <t>на реализацию Федеральных законов "О ветеранах" и "О социальной защите инвалидов в Российской Федерации"</t>
  </si>
  <si>
    <t>1003</t>
  </si>
  <si>
    <t>на реализацию Федерального закона "О присяжных заседателях федеральных судов общей юрисдикции в Российской Федерации"</t>
  </si>
  <si>
    <t>0105</t>
  </si>
  <si>
    <t>0702</t>
  </si>
  <si>
    <t>Расходные обязательства городских округов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</si>
  <si>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«Об общих принципах организации местного самоуправления в Российской Федерации»</t>
  </si>
  <si>
    <t>3.</t>
  </si>
  <si>
    <t>РГ</t>
  </si>
  <si>
    <t>РГ-Г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</si>
  <si>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</si>
  <si>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>3.1.</t>
  </si>
  <si>
    <t>РГ-А</t>
  </si>
  <si>
    <t>3.1.1.</t>
  </si>
  <si>
    <t>финансирование расходов на содержание органов местного самоуправления городских округов</t>
  </si>
  <si>
    <t>РГ-А-0100</t>
  </si>
  <si>
    <t>1) Федеральный закон от 02.03.2007 № 25 "О муниципальной службе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</si>
  <si>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п. 9 ст. 34 </t>
  </si>
  <si>
    <t>1) 01.06.2007, не установлен; 
2) 08.10.2003, не установлен</t>
  </si>
  <si>
    <t>1) Закон Тульской области от 25.07.2005 № 609 "О ежемесячной доплате к трудовой пенсии лицам, замещавшим государственные должности Тульской области и муниципальные должности в Тульской области"; 
2) Закон Тульской области от 25.07.2005 № 610 "О пенсии за выслугу лет государственным гражданским служащим Тульской области и муниципальным служащим в Тульской области"</t>
  </si>
  <si>
    <t xml:space="preserve">1) ст. 3 ; 
2) ст. 3 </t>
  </si>
  <si>
    <t>1) 08.08.2005, не установлен; 
2) 14.08.2005, не установлен</t>
  </si>
  <si>
    <t>3.1.2.</t>
  </si>
  <si>
    <t>РГ-А-0200</t>
  </si>
  <si>
    <t>0113, 
0412, 
0804</t>
  </si>
  <si>
    <t xml:space="preserve">п. 3 ст. 17 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</si>
  <si>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(решения субъекта и ОМСУ)</t>
  </si>
  <si>
    <t xml:space="preserve">1) п. 1 ; 
2) ст. 1 ; 
3) ст. 1 ; 
4) п. 1 ; 
5) п. 1 ;                  6) п. 1 </t>
  </si>
  <si>
    <t>Постановление администрации муниципального образования от 16.04.2015 № 705 "Об утверждении Положения о порядке расходования средств резервного фонда администрации муниципального образования город Алексин"</t>
  </si>
  <si>
    <t>16.04.2015, не установлен</t>
  </si>
  <si>
    <t>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</t>
  </si>
  <si>
    <t>1) Решение Собрания депутатов муниципального образования город Алексин от 28 мая 2015 года №6(14).11 «Об утверждении Положения о порядке владения, пользования и распоряжения муниципальной собственностью муниципального образования город Алексин»;  
2) Постановление главы администрации муниципального образования от 22.05.2015 № 1000 "Об утверждении муниципальной программы "Управление муниципальным имуществом и земельными ресурсами муниципального образования город Алексин"</t>
  </si>
  <si>
    <t xml:space="preserve">1) Решения Собрания Депутатов муниципальных ообразований от 29.10.2008 № 11(42).16 "Об утверждении Положения о порядке содержания и строительства автомобильных дорог общего пользования, мостов и иных транспортных инженерных сооружений в границах муниципального образования город Алексин Алексинского района";  
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</t>
  </si>
  <si>
    <t>1) Решения Собрания Депутатов муниципальных ообразований от 29.10.2008 № 14(42).12 "Положение о порядке организации, проведения и финансирования капитального ремонта общего имущества жилого дома собственников и нанимателей по договорам социального найма, проживающих в муниципальном жилищном фонде муниципального образования город Алексин Алексинского района";  
2)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</t>
  </si>
  <si>
    <t>1)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
2) Решения Собрания Депутатов муниципальных ообразований от 25.12.2008 № 15(46).16 "Об утверждении положения об обеспечении первичных мер пожарной безопасности в муниципальном образовании город Алексин Алексинского района"</t>
  </si>
  <si>
    <t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
3) Решения Собрания Представителей муниципального образования от 05.06.2014 № 5(68).8 "Об утверждении Положения "О социальной поддержке, предоставляемой гражданину, заключившему договор о целевом обучении ..."</t>
  </si>
  <si>
    <t>1)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
2)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</t>
  </si>
  <si>
    <t xml:space="preserve">1)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культуры"; 
2) 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</t>
  </si>
  <si>
    <t>1)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
2)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</t>
  </si>
  <si>
    <t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Представителей муниципального образования от 19.11.2008 № 11(45).49 "Об утверждении Положения об обеспечении условий для развития на территории Алексинского района молодежной политики и осуществлении мероприятий межпоселенческого характера по работе с детьми и молодежью";  
3) Решения Собрания Депутатов муниципальных ообразований от 25.12.2008 № 15(46).12 "Об утверждении положения об организации и осуществлении мероприятий по работе с детьми и молодежью на территории МО город Алексин Алексинского района"</t>
  </si>
  <si>
    <t>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условий и безопасных условий для проживания и отдыха населения в муниципальном образовании город Алексин"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</si>
  <si>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
2) Решения Собрания Представителей муниципального образования от 16.03.2010 № 1(16).4 "Об утверждении Положения по профилактике правонарушений в муниципальном образовании Алексинский район"</t>
  </si>
  <si>
    <t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Представителей муниципального образования от 19.11.2008 № 11(45).50 "Об утверждении Положения о создании условий для обеспечении условий для развития на территории Алексинского района физической культуры и массового спорта, организация проведения официальных физкультурно-оздоровительных и спортивных мероприятий"</t>
  </si>
  <si>
    <t>1)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
2) Решения Собрания Представителей муниципального образования от 19.11.2008 № 11(45).43 "Об утверждении Положения об организации и осуществлении мероприятий по гражданской обороне, защите населения и территорий от чрезвычайных ситуаций природного и техногенного характера в границах муниципального образования Алексинский район"</t>
  </si>
  <si>
    <t>1) 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
2) Решения Собрания Депутатов муниципальных ообразований от 18.09.2008 № 11(14).8 "Об утверждении положения о правилах работы муниципальных кладбищ и порядке их содержания "</t>
  </si>
  <si>
    <t xml:space="preserve">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</t>
  </si>
  <si>
    <t>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</t>
  </si>
  <si>
    <t xml:space="preserve">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</si>
  <si>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
2) Решения Собрания Депутатов муниципальных ообразований от 22.09.2014 № 1(1).9 "Об утверждении структуры органов местного самоуправления муниципального образования город Алексин";  
3) Решения Собрания Депутатов муниципальных ообразований от 24.12.2014 № 7(7).20 "О Положении об администрации муниципального образования город Алексин";  
4) 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5) Решения Собрания Депутатов муниципального образованияот 30.10.2015 №10(18).9 «О ежемесячной доплате к пенсии лицам, замещавшим муниципальные должности в органах местного самоуправления муниципального образования город Алексин»                                               6) решение Собрания депутатов муниципального образования от 30.10.2015 №10(18).8 «О пенсии за выслугу лет муниципальным служащим органов местного самоуправления муниципального образования город Алексин»</t>
  </si>
  <si>
    <t>1) Решения Собрания Депутатов муниципальных ообразований от 29.10.2008 № 11(42).17 "Об утврждении Положения о порядке организации уличного освещения в муниципальном образовании город Алексин Алексинского района";  
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
3) Решение Собрания депутатов муниципального образования город Алексин от 21.04.2015 №4(12).3 «Об утверждении правил благоустройства территории муниципального образования город Алексин»</t>
  </si>
  <si>
    <t>0501, 
1003</t>
  </si>
  <si>
    <t>РГ-В-0400</t>
  </si>
  <si>
    <t>РГ-В-0500</t>
  </si>
  <si>
    <t>РГ-В-0600</t>
  </si>
  <si>
    <t>РГ-В-0700</t>
  </si>
  <si>
    <t>РГ-В-0800</t>
  </si>
  <si>
    <t>РГ-В-0900</t>
  </si>
  <si>
    <t>РГ-В-1000</t>
  </si>
  <si>
    <t>РГ-В-1100</t>
  </si>
  <si>
    <t>РГ-В-1200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</si>
  <si>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 правонарушениях"</t>
  </si>
  <si>
    <t>0701, 
0702, 
0703</t>
  </si>
  <si>
    <t>3.3.4.</t>
  </si>
  <si>
    <t>3.3.5.</t>
  </si>
  <si>
    <t>3.3.6.</t>
  </si>
  <si>
    <t>3.3.7.</t>
  </si>
  <si>
    <t>3.3.8.</t>
  </si>
  <si>
    <t>3.3.9.</t>
  </si>
  <si>
    <t>3.3.10.</t>
  </si>
  <si>
    <t>3.3.12.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</si>
  <si>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</si>
  <si>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на организацию предоставления общего образования в государственных образовательных организациях субъектов Российской Федерации, создание условий для осуществления присмотра и ухода за детьми, содержания детей в государственных образовательных организациях субъектов Российской Федерации</t>
  </si>
  <si>
    <t>РГ-В-1300</t>
  </si>
  <si>
    <t xml:space="preserve"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Депутатов муниципальных ообразований от 15.11.2012 № 14(48).3 "Об утверждении Положения о предоставлении единовременной материальной помощи семьям при рождении третьего и последующих детей в муниципальном образовании Алексинский район";  
3) Решения Собрания Депутатов муниципальных ообразований от 21.04.2015 №4(12).18 «Об утверждении новой редакции Положения  о порядке присвоения на территории муниципального образования город Алексин Звания «Почетный гражданин города и района»
</t>
  </si>
  <si>
    <t xml:space="preserve">1) п. 1 ; 
2) п. 1 ; 
3) п. 1 ; 
 </t>
  </si>
  <si>
    <t xml:space="preserve">1) 01.01.2015 - 31.12.2019; 
2) 15.11.2012, не установлен; 
3) 01.07.2013, не установлен; 
</t>
  </si>
  <si>
    <t xml:space="preserve">п. 1 ст. 16.1 </t>
  </si>
  <si>
    <t xml:space="preserve"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
</t>
  </si>
  <si>
    <t xml:space="preserve">1) ст. 3 ; 
2) п. 1 ; 
</t>
  </si>
  <si>
    <t>1) Закон Тульской области от 07.12.2005 № 655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 и рассмотрению дел об административных правонарушениях"                                   2) Закон Тульской области от 07.12.2005 № 657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</si>
  <si>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1) ст. 3                                                   2) ст.4</t>
  </si>
  <si>
    <t>1) 01.01.2006, не установлен                                 2) 13.12.2005, не установлен</t>
  </si>
  <si>
    <t>0106, 
1301, 
9999</t>
  </si>
  <si>
    <t>Отдельные меры социальной поддержки</t>
  </si>
  <si>
    <t>1) Закон Тульской области от 30.09.2013 № 1989 "Об образовании"                                                                                  2)Закон Тульской области от 30.11.2015 №2384-ЗТО "О наделении логанов местного самоуправления отдельным государственнным полномочием по предоставлению меры социальной поддержки родителям (законным представителям) детей, обучающихся по сновным общеобразовательным программам в форме семейного образования"</t>
  </si>
  <si>
    <t>1) в целом         2) ст.1</t>
  </si>
  <si>
    <t>1) 13.10.2013, не установлен             2) 12.12.2015, не установлен</t>
  </si>
  <si>
    <t>на реализацию Закона Тульской области "О наделении логанов местного самоуправления отдельным государственнным полномочием по предоставлению меры социальной поддержки родителям (законным представителям) детей, обучающихся по сновным общеобразовательным программам в форме семейного образования"</t>
  </si>
  <si>
    <t xml:space="preserve">1) 01.01.2014 - 31.12.2019; 
2) 22.09.2014, не установлен; 
3) 24.12.2014, не установлен; 
4) 01.01.2015 - 31.12.2018; 
5) 30.10.2015, не установлен;                                                       6) 30.10.2015, не установлен    </t>
  </si>
  <si>
    <t>01.01.2015 - 31.12.2019</t>
  </si>
  <si>
    <t>1) 28.05.2015, не установлен; 
2) 01.01.2015 - 31.12.2019</t>
  </si>
  <si>
    <t>1) 29.10.2008, не установлен; 
2) 01.01.2015 - 31.12.2019</t>
  </si>
  <si>
    <t>1) 01.01.2014 - 31.12.2019; 
2) 16.03.2010, не установлен</t>
  </si>
  <si>
    <t>1) 01.01.2015 - 31.12.2019; 
2) 25.12.2008, не установлен</t>
  </si>
  <si>
    <t>1) 19.11.2008, не установлен; 
2) 01.01.2015 - 31.12.2019; 
3) 05.06.2014, не установлен</t>
  </si>
  <si>
    <t>1) 25.12.2008, не установлен; 
2) 01.01.2015 - 31.12.2019</t>
  </si>
  <si>
    <t>1) 01.01.2015 - 31.12.2019; 
2) 19.11.2008, не установлен</t>
  </si>
  <si>
    <t>1) 01.01.2015 - 31.12.2019; 
2) 18.09.2008, не установлен</t>
  </si>
  <si>
    <t>1) 29.10.2008, не установлен; 
2) 01.01.2015 - 31.12.2019; 
3) 21.04.2015, не установлен</t>
  </si>
  <si>
    <t>01.01.2014 - 31.12.2019</t>
  </si>
  <si>
    <t>1) 01.01.2015 - 31.12.2019; 
2) 19.11.2008, не установлен; 
3) 25.12.2008, не установлен</t>
  </si>
  <si>
    <t xml:space="preserve">1) 19.11.2008, не установлен; 
2) 01.01.2015 - 31.12.2019; 
</t>
  </si>
  <si>
    <t>сумма</t>
  </si>
  <si>
    <t>контроль</t>
  </si>
  <si>
    <t>0701  0702  0703</t>
  </si>
  <si>
    <t>1101  1102</t>
  </si>
  <si>
    <t>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г.Алексин"</t>
  </si>
  <si>
    <t>01.01.2015 - 31.12.2020</t>
  </si>
  <si>
    <t>1)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г.Алексин"
2) Решения Собрания Депутатов муниципальных ообразований от 25.12.2008 № 15(46).16 "Об утверждении положения об обеспечении первичных мер пожарной безопасности в муниципальном образовании город Алексин Алексинского района"</t>
  </si>
  <si>
    <t>1) 01.01.2015 - 31.12.2020; 
2) 25.12.2008, не установлен</t>
  </si>
  <si>
    <t>1) 19.11.2008, не установлен; 
2) 01.01.2015 - 31.12.2020; 
3) 05.06.2014, не установлен</t>
  </si>
  <si>
    <t>1) 25.12.2008, не установлен; 
2) 01.01.2015 - 31.12.2020</t>
  </si>
  <si>
    <t>1) 01.01.2015 - 31.12.2020; 
2) 19.11.2008, не установлен</t>
  </si>
  <si>
    <t>1) 01.01.2015 - 31.12.2020; 
2) 19.11.2008, не установлен; 
3) 25.12.2008, не установлен</t>
  </si>
  <si>
    <t xml:space="preserve">1) 19.11.2008, не установлен; 
2) 01.01.2015 - 31.12.2020; 
</t>
  </si>
  <si>
    <t xml:space="preserve">1) 01.01.2015 - 31.12.2020; 
2) 15.11.2012, не установлен; 
3) 01.07.2013, не установлен; 
</t>
  </si>
  <si>
    <t>Реестр расходных обязательств муниципального образования город Алексин на 2019 год</t>
  </si>
  <si>
    <t>отчетный  финансовый год (2018)</t>
  </si>
  <si>
    <t>текущий финансовый год (2019 на 01.05.2019)</t>
  </si>
  <si>
    <t>очередной финансовый год                   (2020 год)</t>
  </si>
  <si>
    <t>0314,   0701,
0702,    0703,     0707,
0709</t>
  </si>
  <si>
    <t>0111,   0309</t>
  </si>
  <si>
    <t>0801,    0804</t>
  </si>
  <si>
    <t>0412,  1006</t>
  </si>
  <si>
    <t>0113,  0701,  0702,   0707,  0801,  1101</t>
  </si>
  <si>
    <t xml:space="preserve">0103, 
0104, 
0113,                     0412
0709, 
0804,   1001,
1006        </t>
  </si>
  <si>
    <t>0103,  0702,   1006</t>
  </si>
  <si>
    <t>0701, 
0702,   0703,
0707, 
0709</t>
  </si>
  <si>
    <t>3.1.3.</t>
  </si>
  <si>
    <t>0107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</si>
  <si>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</si>
  <si>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РГ-А-0300</t>
  </si>
  <si>
    <t xml:space="preserve">очередной финансовый год                 </t>
  </si>
  <si>
    <t>текущий финансовый год              (2019)</t>
  </si>
  <si>
    <t>0103, 
0104, 
0113,  0412
0709, 
0804, 
1001, 1006</t>
  </si>
  <si>
    <t>0314,  0701, 
0702,   0703,  0707
0709</t>
  </si>
  <si>
    <t>0111, 0309</t>
  </si>
  <si>
    <t>0701, 
0702,  0703
0707, 
0709</t>
  </si>
  <si>
    <t>0801,  0804</t>
  </si>
  <si>
    <t>1101,  1102</t>
  </si>
  <si>
    <t>0412, 1006</t>
  </si>
  <si>
    <t xml:space="preserve">0113, 0701, 0702,  0707, 0801,  1101 </t>
  </si>
  <si>
    <t>0701, 0702,  0703</t>
  </si>
  <si>
    <t>0103,  0702,  1006</t>
  </si>
  <si>
    <t xml:space="preserve">1)Постановление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                   </t>
  </si>
  <si>
    <t xml:space="preserve"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Депутатов муниципальных ообразований от 15.11.2012 № 14(48).3 "Об утверждении Положения о предоставлении единовременной материальной помощи семьям при рождении третьего и последующих детей в муниципальном образовании Алексинский район";  
3) Решения Собрания Депутатов муниципальных ообразований от 21.04.2015 №4(12).18 «Об утверждении новой редакции Положения  о порядке присвоения на территории муниципального образования город Алексин Звания «Почетный гражданин города и района»;                 4)Решения Собрания Депутатов муниципальных ообразований от 26.12.2018 №7(52).5 "Об обеспечении бесплатным питанием отдельных категорий обучающихся общеобразовательных организаций муниципального образоания город Алексин" ;                                                       5)  Постановление администрации муниципального образования от 29.12.2018 №  2959 "Об утверждении муниципальной программы муниципального образования город Алексин "Образование в муниципальном образовании город Алексин";                                                     6)  Постановление администрации муниципального образования от 30.01.2019 №113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Алексин"
</t>
  </si>
  <si>
    <t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                    3) Постановление администрации муниципального ообразования от 29.12.2018 №  2959 "Об утверждении муниципальной программы муниципального образования город Алексин "Образование в муниципальном образовании город Алексин"</t>
  </si>
  <si>
    <t xml:space="preserve"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                   3) Постановление администрации муниципального ообразования от 29.12.2018 №  2959 "Об утверждении муниципальной программы муниципального образования город Алексин "Образование в муниципальном образовании город Алексин"
</t>
  </si>
  <si>
    <t>1)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                   2) Постановление администрации муниципального ообразования от 29.12.2018 №  2959 "Об утверждении муниципальной программы муниципального образования город Алексин "Образование в муниципальном образовании город Алексин"</t>
  </si>
  <si>
    <t>1)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                       2) Постановление администрации муниципального ообразования от 29.12.2018 №  2959 "Об утверждении муниципальной программы муниципального образования город Алексин "Образование в муниципальном образовании город Алексин"</t>
  </si>
  <si>
    <t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
3) Решения Собрания Представителей муниципального образования от 05.06.2014 № 5(68).8 "Об утверждении Положения "О социальной поддержке, предоставляемой гражданину, заключившему договор о целевом обучении ..."                                                                                                        4) Постановление администрации муниципального ообразования от 29.12.2018 №  2959 "Об утверждении муниципальной программы муниципального образования город Алексин "Образование в муниципальном образовании город Алексин"</t>
  </si>
  <si>
    <t xml:space="preserve">1) 29.10.2008, не установлен; 
2) 01.01.2015 - 31.12.2022; 
</t>
  </si>
  <si>
    <t>1) 01.01.2015 - 31.12.2022; 
2) 25.12.2008, не установлен</t>
  </si>
  <si>
    <t>1) 01.01.2015 - 31.12.2022; 
2) 18.09.2008, не установлен</t>
  </si>
  <si>
    <t>1) 29.10.2008, не установлен; 
2) 01.01.2015 - 31.12.2022; 
3) 21.04.2015, не установлен</t>
  </si>
  <si>
    <t>1) 01.01.2015 - 31.12.2022; 
2) 19.11.2008, не установлен</t>
  </si>
  <si>
    <t>1)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
2) Решения Собрания Представителей муниципального образования от 19.11.2008 № 11(45).43 "Об утверждении Положения об организации и осуществлении мероприятий по гражданской обороне, защите населения и территорий от чрезвычайных ситуаций природного и техногенного характера в границах муниципального образования Алексинский район"</t>
  </si>
  <si>
    <t>01.01.2015 - 31.12.2022</t>
  </si>
  <si>
    <t>1) Решения Собрания Депутатов муниципальных ообразований от 29.10.2008 № 14(42).12 "Положение о порядке организации, проведения и финансирования капитального ремонта общего имущества жилого дома собственников и нанимателей по договорам социального найма, проживающих в муниципальном жилищном фонде муниципального образования город Алексин Алексинского района";  
2) Постановление главы администрации муниципального образования от 10.06.2015 № 1153 "Об утверждении муниципальной программы "Обеспечение качественным жильем населения в муниципальном образовании город Алексин"</t>
  </si>
  <si>
    <t xml:space="preserve">01.01.2015 - 31.12.2022; </t>
  </si>
  <si>
    <t>п.1</t>
  </si>
  <si>
    <t xml:space="preserve"> Постановление главы администрации муниципального образования от 10.06.2015 № 1153 "Об утверждении муниципальной программы "Обеспечение качественным жильем населения в муниципальном образовании город Алексин"</t>
  </si>
  <si>
    <t>1) 28.05.2015, не установлен; 
2) 01.01.2015 - 31.12.2022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</si>
  <si>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
2) Решения Собрания Депутатов муниципальных ообразований от 22.09.2014 № 1(1).9 "Об утверждении структуры органов местного самоуправления муниципального образования город Алексин";  
3) Решения Собрания Депутатов муниципальных ообразований от 24.12.2014 № 7(7).20 "О Положении об администрации муниципального образования город Алексин";  
4) 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5) Решения Собрания Депутатов муниципального образованияот 30.10.2015 №10(18).9 «О ежемесячной доплате к пенсии лицам, замещавшим муниципальные должности в органах местного самоуправления муниципального образования город Алексин»                                               6) решение Собрания депутатов муниципального образования от 30.10.2015 №10(18).8 «О пенсии за выслугу лет муниципальным служащим органов местного самоуправления муниципального образования город Алексин»;                                                                                                 7) Постановление администрации муниципального образования город Алексин от 27.12.2018 г. № 2905 "Об утверждении муниципальной программы "Развитие местного самоуправления в муниципальном образовании город Алексин";                                                                                                                                                                                                                                                   8) Постановление администрации муниципального образования город Алексин от 18.12.2018 г. № 2758 "Об утверждении муниципальной программы "Экономическое развитие и формирование инвестиционной привлекательности муниципального образования город Алексин"</t>
  </si>
  <si>
    <t>1) п. 1 ; 
2) ст. 1 ; 
3) ст. 1 ; 
4) п. 1 ; 
5) п. 1 ;                  6) п. 1                                 7)п.1               8)п.1</t>
  </si>
  <si>
    <t xml:space="preserve">1) 01.01.2014 - 31.12.2020; 
2) 22.09.2014, не установлен; 
3) 24.12.2014, не установлен; 
4) 01.01.2015 - 31.12.2020; 
5) 30.10.2015, не установлен;                                                       6) 30.10.2015, не установлен                                     7)01.01.2019, не установлен                         8) 01.01.2019, не установлен    </t>
  </si>
  <si>
    <t>Закон Тульской области от 02.04.2007 г. № 815-ЗТО "Об избирательных комиссиях и комиссиях референдума в Тульской области"</t>
  </si>
  <si>
    <t>16.04.2007, не установлен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</si>
  <si>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
2) Решения Собрания Представителей муниципального образования от 16.03.2010 № 1(16).4 "Об утверждении Положения по профилактике правонарушений в муниципальном образовании Алексинский район"                                                                                  3)Постановление администрации муниципального образования город Алексин от 24.12.2018 г. № 2831 "Об утверждении муниципальной программы "Повышение общественной безопасности населения в муниципальном образовании город Алексин"</t>
  </si>
  <si>
    <t>1) п. 1 ; 
2) ст. 1                                 3)ст.1</t>
  </si>
  <si>
    <t>1) 01.01.2014 - 31.12.2020; 
2) 16.03.2010, не установлен                                         3)01.01.2019, не установлен</t>
  </si>
  <si>
    <t xml:space="preserve">1)Постановление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                                          2)Постановление администрации муниципального образования город Алексин от 18.12.2018 г. № 2758 "Об утверждении муниципальной программы "Экономическое развитие и формирование инвестиционной привлекательности муниципального образования город Алексин"                                                                 3)Постановление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</t>
  </si>
  <si>
    <t>1)01.01.2014 - 31.12.2020                      2)01.01.2019, не установлен                                   3)01.01.2015-31.12.2020</t>
  </si>
  <si>
    <t xml:space="preserve"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                        2) Постановление администрации муниципального образования город Алексин от 27.12.2018 г. № 2905 "Об утверждении муниципальной программы "Развитие местного самоуправления в муниципальном образовании город Алексин";     </t>
  </si>
  <si>
    <t>1)01.01.2014 - 31.12.2020                                2)01.01.2019, не установлен</t>
  </si>
  <si>
    <t>1) ст. 3 ; 
2) п. 1 ; 
3) п. 1</t>
  </si>
  <si>
    <t>1) п. 1 ; 
2) п. 1</t>
  </si>
  <si>
    <t>1) 01.01.2015 - 31.12.2018; 
2) 01.01.2019 - 31.12.2022</t>
  </si>
  <si>
    <t>1) 19.11.2008, не установлен; 
2) 01.01.2015 - 31.12.2018; 
3) 01.01.2019 - 31.12.2022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</si>
</sst>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_ ;[Red]\-0\ "/>
    <numFmt numFmtId="181" formatCode="#,##0.0;[Red]\-#,##0.0;0.0"/>
    <numFmt numFmtId="182" formatCode="#,##0.0_ ;[Red]\-#,##0.0\ "/>
    <numFmt numFmtId="183" formatCode="0000"/>
    <numFmt numFmtId="184" formatCode="#,##0.0"/>
  </numFmts>
  <fonts count="42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b/>
      <sz val="16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53" applyNumberFormat="1" applyFont="1" applyFill="1" applyBorder="1" applyAlignment="1" applyProtection="1">
      <alignment/>
      <protection hidden="1"/>
    </xf>
    <xf numFmtId="0" fontId="2" fillId="0" borderId="11" xfId="53" applyNumberFormat="1" applyFont="1" applyFill="1" applyBorder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3" applyNumberFormat="1" applyFont="1" applyFill="1" applyBorder="1" applyAlignment="1" applyProtection="1">
      <alignment/>
      <protection hidden="1"/>
    </xf>
    <xf numFmtId="18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3" applyNumberFormat="1" applyFont="1" applyFill="1" applyBorder="1" applyAlignment="1" applyProtection="1">
      <alignment/>
      <protection hidden="1"/>
    </xf>
    <xf numFmtId="0" fontId="2" fillId="0" borderId="18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2" fillId="0" borderId="13" xfId="53" applyNumberFormat="1" applyFont="1" applyFill="1" applyBorder="1" applyAlignment="1" applyProtection="1">
      <alignment/>
      <protection hidden="1"/>
    </xf>
    <xf numFmtId="0" fontId="2" fillId="0" borderId="19" xfId="53" applyNumberFormat="1" applyFont="1" applyFill="1" applyBorder="1" applyAlignment="1" applyProtection="1">
      <alignment/>
      <protection hidden="1"/>
    </xf>
    <xf numFmtId="0" fontId="1" fillId="0" borderId="11" xfId="53" applyNumberFormat="1" applyFont="1" applyFill="1" applyBorder="1" applyAlignment="1" applyProtection="1">
      <alignment horizontal="center" vertical="center"/>
      <protection hidden="1"/>
    </xf>
    <xf numFmtId="0" fontId="1" fillId="0" borderId="11" xfId="53" applyNumberFormat="1" applyFont="1" applyFill="1" applyBorder="1" applyAlignment="1" applyProtection="1">
      <alignment vertical="center" wrapText="1"/>
      <protection hidden="1"/>
    </xf>
    <xf numFmtId="0" fontId="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3" applyNumberFormat="1" applyFont="1" applyFill="1" applyBorder="1" applyAlignment="1" applyProtection="1">
      <alignment vertical="top" wrapText="1"/>
      <protection hidden="1"/>
    </xf>
    <xf numFmtId="181" fontId="1" fillId="0" borderId="11" xfId="53" applyNumberFormat="1" applyFont="1" applyFill="1" applyBorder="1" applyAlignment="1" applyProtection="1">
      <alignment vertical="center"/>
      <protection hidden="1"/>
    </xf>
    <xf numFmtId="0" fontId="1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2" xfId="53" applyNumberFormat="1" applyFont="1" applyFill="1" applyBorder="1" applyAlignment="1" applyProtection="1">
      <alignment/>
      <protection hidden="1"/>
    </xf>
    <xf numFmtId="0" fontId="5" fillId="0" borderId="13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6" fillId="0" borderId="12" xfId="53" applyNumberFormat="1" applyFont="1" applyFill="1" applyBorder="1" applyAlignment="1" applyProtection="1">
      <alignment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0" fontId="3" fillId="0" borderId="19" xfId="53" applyNumberFormat="1" applyFont="1" applyFill="1" applyBorder="1" applyAlignment="1" applyProtection="1">
      <alignment vertical="top"/>
      <protection hidden="1"/>
    </xf>
    <xf numFmtId="0" fontId="3" fillId="0" borderId="19" xfId="53" applyNumberFormat="1" applyFont="1" applyFill="1" applyBorder="1" applyAlignment="1" applyProtection="1">
      <alignment vertical="top" wrapText="1"/>
      <protection hidden="1"/>
    </xf>
    <xf numFmtId="181" fontId="3" fillId="0" borderId="18" xfId="53" applyNumberFormat="1" applyFont="1" applyFill="1" applyBorder="1" applyAlignment="1" applyProtection="1">
      <alignment vertical="center"/>
      <protection hidden="1"/>
    </xf>
    <xf numFmtId="181" fontId="3" fillId="0" borderId="19" xfId="53" applyNumberFormat="1" applyFont="1" applyFill="1" applyBorder="1" applyAlignment="1" applyProtection="1">
      <alignment vertical="center"/>
      <protection hidden="1"/>
    </xf>
    <xf numFmtId="181" fontId="3" fillId="0" borderId="12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0" fontId="5" fillId="0" borderId="20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vertical="top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81" fontId="3" fillId="0" borderId="21" xfId="53" applyNumberFormat="1" applyFont="1" applyFill="1" applyBorder="1" applyAlignment="1" applyProtection="1">
      <alignment vertical="center"/>
      <protection hidden="1"/>
    </xf>
    <xf numFmtId="181" fontId="3" fillId="0" borderId="11" xfId="53" applyNumberFormat="1" applyFont="1" applyFill="1" applyBorder="1" applyAlignment="1" applyProtection="1">
      <alignment vertical="center"/>
      <protection hidden="1"/>
    </xf>
    <xf numFmtId="181" fontId="3" fillId="0" borderId="10" xfId="53" applyNumberFormat="1" applyFont="1" applyFill="1" applyBorder="1" applyAlignment="1" applyProtection="1">
      <alignment vertical="center"/>
      <protection hidden="1"/>
    </xf>
    <xf numFmtId="0" fontId="3" fillId="0" borderId="20" xfId="53" applyNumberFormat="1" applyFont="1" applyFill="1" applyBorder="1" applyAlignment="1" applyProtection="1">
      <alignment vertical="center" wrapText="1"/>
      <protection hidden="1"/>
    </xf>
    <xf numFmtId="0" fontId="3" fillId="0" borderId="22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 wrapText="1"/>
      <protection hidden="1"/>
    </xf>
    <xf numFmtId="0" fontId="5" fillId="0" borderId="22" xfId="53" applyNumberFormat="1" applyFont="1" applyFill="1" applyBorder="1" applyAlignment="1" applyProtection="1">
      <alignment/>
      <protection hidden="1"/>
    </xf>
    <xf numFmtId="0" fontId="3" fillId="0" borderId="23" xfId="53" applyNumberFormat="1" applyFont="1" applyFill="1" applyBorder="1" applyAlignment="1" applyProtection="1">
      <alignment horizontal="center" vertical="center"/>
      <protection hidden="1"/>
    </xf>
    <xf numFmtId="0" fontId="6" fillId="0" borderId="17" xfId="53" applyNumberFormat="1" applyFont="1" applyFill="1" applyBorder="1" applyAlignment="1" applyProtection="1">
      <alignment vertical="center" wrapText="1"/>
      <protection hidden="1"/>
    </xf>
    <xf numFmtId="0" fontId="3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vertical="top"/>
      <protection hidden="1"/>
    </xf>
    <xf numFmtId="0" fontId="3" fillId="0" borderId="23" xfId="53" applyNumberFormat="1" applyFont="1" applyFill="1" applyBorder="1" applyAlignment="1" applyProtection="1">
      <alignment vertical="top"/>
      <protection hidden="1"/>
    </xf>
    <xf numFmtId="181" fontId="3" fillId="0" borderId="24" xfId="53" applyNumberFormat="1" applyFont="1" applyFill="1" applyBorder="1" applyAlignment="1" applyProtection="1">
      <alignment vertical="center"/>
      <protection hidden="1"/>
    </xf>
    <xf numFmtId="181" fontId="3" fillId="0" borderId="23" xfId="53" applyNumberFormat="1" applyFont="1" applyFill="1" applyBorder="1" applyAlignment="1" applyProtection="1">
      <alignment vertical="center"/>
      <protection hidden="1"/>
    </xf>
    <xf numFmtId="181" fontId="3" fillId="0" borderId="17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7" xfId="53" applyNumberFormat="1" applyFont="1" applyFill="1" applyBorder="1" applyAlignment="1" applyProtection="1">
      <alignment vertical="top" wrapText="1"/>
      <protection hidden="1"/>
    </xf>
    <xf numFmtId="0" fontId="3" fillId="0" borderId="22" xfId="53" applyNumberFormat="1" applyFont="1" applyFill="1" applyBorder="1" applyAlignment="1" applyProtection="1">
      <alignment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vertical="center" wrapText="1"/>
      <protection hidden="1"/>
    </xf>
    <xf numFmtId="0" fontId="5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3" applyNumberFormat="1" applyFont="1" applyFill="1" applyBorder="1" applyAlignment="1" applyProtection="1">
      <alignment vertical="top" wrapText="1"/>
      <protection hidden="1"/>
    </xf>
    <xf numFmtId="181" fontId="5" fillId="0" borderId="16" xfId="53" applyNumberFormat="1" applyFont="1" applyFill="1" applyBorder="1" applyAlignment="1" applyProtection="1">
      <alignment vertical="center"/>
      <protection hidden="1"/>
    </xf>
    <xf numFmtId="0" fontId="5" fillId="0" borderId="15" xfId="53" applyNumberFormat="1" applyFont="1" applyFill="1" applyBorder="1" applyAlignment="1" applyProtection="1">
      <alignment vertical="center" wrapText="1"/>
      <protection hidden="1"/>
    </xf>
    <xf numFmtId="0" fontId="3" fillId="0" borderId="20" xfId="53" applyNumberFormat="1" applyFont="1" applyFill="1" applyBorder="1" applyAlignment="1" applyProtection="1">
      <alignment vertical="center"/>
      <protection hidden="1"/>
    </xf>
    <xf numFmtId="0" fontId="1" fillId="0" borderId="18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1" fillId="0" borderId="13" xfId="53" applyNumberFormat="1" applyFont="1" applyFill="1" applyBorder="1" applyAlignment="1" applyProtection="1">
      <alignment/>
      <protection hidden="1"/>
    </xf>
    <xf numFmtId="0" fontId="1" fillId="0" borderId="19" xfId="53" applyNumberFormat="1" applyFont="1" applyFill="1" applyBorder="1" applyAlignment="1" applyProtection="1">
      <alignment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vertical="top" wrapText="1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11" xfId="53" applyNumberFormat="1" applyFont="1" applyFill="1" applyBorder="1" applyAlignment="1" applyProtection="1">
      <alignment vertical="center" wrapText="1"/>
      <protection hidden="1"/>
    </xf>
    <xf numFmtId="0" fontId="2" fillId="0" borderId="14" xfId="53" applyFill="1" applyBorder="1" applyProtection="1">
      <alignment/>
      <protection hidden="1"/>
    </xf>
    <xf numFmtId="0" fontId="2" fillId="0" borderId="0" xfId="53" applyNumberFormat="1" applyFill="1" applyProtection="1">
      <alignment/>
      <protection hidden="1"/>
    </xf>
    <xf numFmtId="0" fontId="2" fillId="0" borderId="0" xfId="53" applyFill="1">
      <alignment/>
      <protection/>
    </xf>
    <xf numFmtId="181" fontId="5" fillId="0" borderId="10" xfId="53" applyNumberFormat="1" applyFont="1" applyFill="1" applyBorder="1" applyAlignment="1" applyProtection="1">
      <alignment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0" borderId="23" xfId="53" applyNumberFormat="1" applyFont="1" applyFill="1" applyBorder="1" applyAlignment="1" applyProtection="1">
      <alignment vertical="top" wrapText="1"/>
      <protection hidden="1"/>
    </xf>
    <xf numFmtId="0" fontId="3" fillId="0" borderId="17" xfId="53" applyNumberFormat="1" applyFont="1" applyFill="1" applyBorder="1" applyAlignment="1" applyProtection="1">
      <alignment vertical="top" wrapText="1"/>
      <protection hidden="1"/>
    </xf>
    <xf numFmtId="0" fontId="3" fillId="0" borderId="14" xfId="53" applyNumberFormat="1" applyFont="1" applyFill="1" applyBorder="1" applyAlignment="1" applyProtection="1">
      <alignment vertical="top" wrapText="1"/>
      <protection hidden="1"/>
    </xf>
    <xf numFmtId="0" fontId="3" fillId="0" borderId="22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0" xfId="53" applyFill="1" applyProtection="1">
      <alignment/>
      <protection hidden="1"/>
    </xf>
    <xf numFmtId="0" fontId="1" fillId="0" borderId="14" xfId="53" applyFont="1" applyFill="1" applyBorder="1" applyProtection="1">
      <alignment/>
      <protection hidden="1"/>
    </xf>
    <xf numFmtId="0" fontId="1" fillId="0" borderId="0" xfId="53" applyNumberFormat="1" applyFont="1" applyFill="1" applyProtection="1">
      <alignment/>
      <protection hidden="1"/>
    </xf>
    <xf numFmtId="0" fontId="1" fillId="0" borderId="0" xfId="53" applyFont="1" applyFill="1">
      <alignment/>
      <protection/>
    </xf>
    <xf numFmtId="0" fontId="7" fillId="0" borderId="0" xfId="53" applyFont="1" applyFill="1" applyAlignment="1">
      <alignment horizontal="right"/>
      <protection/>
    </xf>
    <xf numFmtId="181" fontId="1" fillId="0" borderId="10" xfId="53" applyNumberFormat="1" applyFont="1" applyFill="1" applyBorder="1" applyAlignment="1" applyProtection="1">
      <alignment vertical="center"/>
      <protection hidden="1"/>
    </xf>
    <xf numFmtId="182" fontId="2" fillId="0" borderId="0" xfId="53" applyNumberFormat="1" applyFill="1">
      <alignment/>
      <protection/>
    </xf>
    <xf numFmtId="181" fontId="3" fillId="33" borderId="10" xfId="53" applyNumberFormat="1" applyFont="1" applyFill="1" applyBorder="1" applyAlignment="1" applyProtection="1">
      <alignment vertical="center"/>
      <protection hidden="1"/>
    </xf>
    <xf numFmtId="181" fontId="3" fillId="33" borderId="21" xfId="53" applyNumberFormat="1" applyFont="1" applyFill="1" applyBorder="1" applyAlignment="1" applyProtection="1">
      <alignment vertical="center"/>
      <protection hidden="1"/>
    </xf>
    <xf numFmtId="181" fontId="3" fillId="33" borderId="11" xfId="53" applyNumberFormat="1" applyFont="1" applyFill="1" applyBorder="1" applyAlignment="1" applyProtection="1">
      <alignment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vertical="top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0" fontId="3" fillId="0" borderId="19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0" fontId="5" fillId="0" borderId="15" xfId="53" applyNumberFormat="1" applyFont="1" applyFill="1" applyBorder="1" applyAlignment="1" applyProtection="1">
      <alignment/>
      <protection hidden="1"/>
    </xf>
    <xf numFmtId="0" fontId="4" fillId="0" borderId="18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3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tabSelected="1" zoomScale="70" zoomScaleNormal="70" zoomScalePageLayoutView="0" workbookViewId="0" topLeftCell="H10">
      <selection activeCell="N12" sqref="N12"/>
    </sheetView>
  </sheetViews>
  <sheetFormatPr defaultColWidth="9.125" defaultRowHeight="12.75"/>
  <cols>
    <col min="1" max="1" width="2.125" style="82" customWidth="1"/>
    <col min="2" max="7" width="0" style="82" hidden="1" customWidth="1"/>
    <col min="8" max="8" width="5.625" style="82" customWidth="1"/>
    <col min="9" max="9" width="40.375" style="82" customWidth="1"/>
    <col min="10" max="10" width="11.625" style="82" customWidth="1"/>
    <col min="11" max="11" width="6.625" style="82" customWidth="1"/>
    <col min="12" max="12" width="34.625" style="82" customWidth="1"/>
    <col min="13" max="13" width="14.625" style="82" customWidth="1"/>
    <col min="14" max="14" width="12.50390625" style="82" customWidth="1"/>
    <col min="15" max="15" width="46.625" style="82" customWidth="1"/>
    <col min="16" max="16" width="9.625" style="82" customWidth="1"/>
    <col min="17" max="17" width="15.375" style="82" customWidth="1"/>
    <col min="18" max="18" width="57.25390625" style="82" customWidth="1"/>
    <col min="19" max="19" width="11.375" style="82" customWidth="1"/>
    <col min="20" max="20" width="18.875" style="82" customWidth="1"/>
    <col min="21" max="21" width="12.625" style="82" customWidth="1"/>
    <col min="22" max="22" width="15.125" style="82" customWidth="1"/>
    <col min="23" max="26" width="12.625" style="82" customWidth="1"/>
    <col min="27" max="27" width="20.125" style="82" customWidth="1"/>
    <col min="28" max="30" width="0" style="82" hidden="1" customWidth="1"/>
    <col min="31" max="31" width="9.125" style="82" customWidth="1"/>
    <col min="32" max="32" width="14.625" style="82" customWidth="1"/>
    <col min="33" max="16384" width="9.125" style="82" customWidth="1"/>
  </cols>
  <sheetData>
    <row r="1" spans="1:30" ht="57" customHeight="1">
      <c r="A1" s="101"/>
      <c r="B1" s="101"/>
      <c r="C1" s="101"/>
      <c r="D1" s="101"/>
      <c r="E1" s="101"/>
      <c r="F1" s="101"/>
      <c r="G1" s="101"/>
      <c r="H1" s="123" t="s">
        <v>354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24"/>
      <c r="W1" s="124"/>
      <c r="X1" s="124"/>
      <c r="Y1" s="124"/>
      <c r="Z1" s="124"/>
      <c r="AA1" s="123"/>
      <c r="AB1" s="101"/>
      <c r="AC1" s="101"/>
      <c r="AD1" s="101"/>
    </row>
    <row r="2" spans="1:30" ht="36" customHeight="1">
      <c r="A2" s="101"/>
      <c r="B2" s="1"/>
      <c r="C2" s="1"/>
      <c r="D2" s="1"/>
      <c r="E2" s="1"/>
      <c r="F2" s="1"/>
      <c r="G2" s="2"/>
      <c r="H2" s="118" t="s">
        <v>2</v>
      </c>
      <c r="I2" s="118"/>
      <c r="J2" s="118"/>
      <c r="K2" s="119" t="s">
        <v>3</v>
      </c>
      <c r="L2" s="119" t="s">
        <v>4</v>
      </c>
      <c r="M2" s="119"/>
      <c r="N2" s="119"/>
      <c r="O2" s="119"/>
      <c r="P2" s="119"/>
      <c r="Q2" s="119"/>
      <c r="R2" s="119"/>
      <c r="S2" s="119"/>
      <c r="T2" s="119"/>
      <c r="U2" s="119" t="s">
        <v>5</v>
      </c>
      <c r="V2" s="119"/>
      <c r="W2" s="119"/>
      <c r="X2" s="119"/>
      <c r="Y2" s="119"/>
      <c r="Z2" s="119"/>
      <c r="AA2" s="128" t="s">
        <v>6</v>
      </c>
      <c r="AB2" s="101"/>
      <c r="AC2" s="101"/>
      <c r="AD2" s="101"/>
    </row>
    <row r="3" spans="1:30" ht="31.5" customHeight="1">
      <c r="A3" s="101"/>
      <c r="B3" s="1"/>
      <c r="C3" s="1"/>
      <c r="D3" s="1"/>
      <c r="E3" s="1"/>
      <c r="F3" s="1"/>
      <c r="G3" s="2"/>
      <c r="H3" s="119"/>
      <c r="I3" s="119"/>
      <c r="J3" s="119"/>
      <c r="K3" s="119"/>
      <c r="L3" s="118" t="s">
        <v>7</v>
      </c>
      <c r="M3" s="118"/>
      <c r="N3" s="130"/>
      <c r="O3" s="118" t="s">
        <v>8</v>
      </c>
      <c r="P3" s="118"/>
      <c r="Q3" s="118"/>
      <c r="R3" s="128" t="s">
        <v>9</v>
      </c>
      <c r="S3" s="118"/>
      <c r="T3" s="130"/>
      <c r="U3" s="118" t="s">
        <v>10</v>
      </c>
      <c r="V3" s="118"/>
      <c r="W3" s="125" t="s">
        <v>371</v>
      </c>
      <c r="X3" s="126" t="s">
        <v>370</v>
      </c>
      <c r="Y3" s="118" t="s">
        <v>11</v>
      </c>
      <c r="Z3" s="118"/>
      <c r="AA3" s="129"/>
      <c r="AB3" s="101"/>
      <c r="AC3" s="101"/>
      <c r="AD3" s="101"/>
    </row>
    <row r="4" spans="1:30" ht="91.5" customHeight="1">
      <c r="A4" s="101"/>
      <c r="B4" s="1"/>
      <c r="C4" s="1"/>
      <c r="D4" s="1"/>
      <c r="E4" s="1"/>
      <c r="F4" s="1"/>
      <c r="G4" s="2"/>
      <c r="H4" s="119"/>
      <c r="I4" s="119"/>
      <c r="J4" s="119"/>
      <c r="K4" s="119"/>
      <c r="L4" s="6" t="s">
        <v>12</v>
      </c>
      <c r="M4" s="7" t="s">
        <v>13</v>
      </c>
      <c r="N4" s="7" t="s">
        <v>14</v>
      </c>
      <c r="O4" s="7" t="s">
        <v>12</v>
      </c>
      <c r="P4" s="7" t="s">
        <v>13</v>
      </c>
      <c r="Q4" s="7" t="s">
        <v>14</v>
      </c>
      <c r="R4" s="8" t="s">
        <v>12</v>
      </c>
      <c r="S4" s="8" t="s">
        <v>13</v>
      </c>
      <c r="T4" s="8" t="s">
        <v>14</v>
      </c>
      <c r="U4" s="7" t="s">
        <v>15</v>
      </c>
      <c r="V4" s="8" t="s">
        <v>16</v>
      </c>
      <c r="W4" s="119"/>
      <c r="X4" s="127"/>
      <c r="Y4" s="6" t="s">
        <v>17</v>
      </c>
      <c r="Z4" s="8" t="s">
        <v>18</v>
      </c>
      <c r="AA4" s="127"/>
      <c r="AB4" s="101"/>
      <c r="AC4" s="101"/>
      <c r="AD4" s="101"/>
    </row>
    <row r="5" spans="1:30" ht="12.75" customHeight="1">
      <c r="A5" s="101"/>
      <c r="B5" s="10"/>
      <c r="C5" s="10"/>
      <c r="D5" s="1"/>
      <c r="E5" s="10"/>
      <c r="F5" s="1"/>
      <c r="G5" s="2"/>
      <c r="H5" s="11" t="s">
        <v>19</v>
      </c>
      <c r="I5" s="5" t="s">
        <v>20</v>
      </c>
      <c r="J5" s="3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101"/>
      <c r="AC5" s="101"/>
      <c r="AD5" s="101"/>
    </row>
    <row r="6" spans="1:30" ht="25.5" customHeight="1">
      <c r="A6" s="80"/>
      <c r="B6" s="122">
        <v>3000</v>
      </c>
      <c r="C6" s="122"/>
      <c r="D6" s="13" t="s">
        <v>243</v>
      </c>
      <c r="E6" s="14"/>
      <c r="F6" s="15" t="s">
        <v>244</v>
      </c>
      <c r="G6" s="16"/>
      <c r="H6" s="63" t="s">
        <v>245</v>
      </c>
      <c r="I6" s="64" t="s">
        <v>243</v>
      </c>
      <c r="J6" s="63" t="s">
        <v>246</v>
      </c>
      <c r="K6" s="65" t="s">
        <v>39</v>
      </c>
      <c r="L6" s="66" t="s">
        <v>39</v>
      </c>
      <c r="M6" s="66" t="s">
        <v>39</v>
      </c>
      <c r="N6" s="66" t="s">
        <v>39</v>
      </c>
      <c r="O6" s="66" t="s">
        <v>39</v>
      </c>
      <c r="P6" s="66" t="s">
        <v>39</v>
      </c>
      <c r="Q6" s="66" t="s">
        <v>39</v>
      </c>
      <c r="R6" s="66" t="s">
        <v>39</v>
      </c>
      <c r="S6" s="66" t="s">
        <v>39</v>
      </c>
      <c r="T6" s="66" t="s">
        <v>39</v>
      </c>
      <c r="U6" s="67">
        <v>1465486</v>
      </c>
      <c r="V6" s="67">
        <v>1413784</v>
      </c>
      <c r="W6" s="67">
        <v>1547317.4</v>
      </c>
      <c r="X6" s="67">
        <v>1368847.2</v>
      </c>
      <c r="Y6" s="67">
        <v>1448542.4</v>
      </c>
      <c r="Z6" s="83">
        <v>1368155.9</v>
      </c>
      <c r="AA6" s="68" t="s">
        <v>39</v>
      </c>
      <c r="AB6" s="81">
        <v>225</v>
      </c>
      <c r="AC6" s="81"/>
      <c r="AD6" s="81" t="s">
        <v>247</v>
      </c>
    </row>
    <row r="7" spans="1:30" ht="87.75" customHeight="1">
      <c r="A7" s="80"/>
      <c r="B7" s="120">
        <v>3100</v>
      </c>
      <c r="C7" s="120"/>
      <c r="D7" s="13" t="s">
        <v>243</v>
      </c>
      <c r="E7" s="14"/>
      <c r="F7" s="15" t="s">
        <v>248</v>
      </c>
      <c r="G7" s="16"/>
      <c r="H7" s="17" t="s">
        <v>249</v>
      </c>
      <c r="I7" s="18" t="s">
        <v>248</v>
      </c>
      <c r="J7" s="17" t="s">
        <v>250</v>
      </c>
      <c r="K7" s="19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 t="s">
        <v>39</v>
      </c>
      <c r="R7" s="20" t="s">
        <v>39</v>
      </c>
      <c r="S7" s="20" t="s">
        <v>39</v>
      </c>
      <c r="T7" s="20" t="s">
        <v>39</v>
      </c>
      <c r="U7" s="21">
        <f aca="true" t="shared" si="0" ref="U7:Z7">U8+U9+U11+U12+U13+U14+U15+U16+U17+U18+U19+U20+U21+U22+U23+U24+U25+U26+U27+U28+U29+U30+U31+U32</f>
        <v>801339.9999999999</v>
      </c>
      <c r="V7" s="21">
        <f t="shared" si="0"/>
        <v>769173.4000000001</v>
      </c>
      <c r="W7" s="21">
        <f>W8+W9+W11+W12+W13+W14+W15+W16+W17+W18+W19+W20+W21+W22+W23+W24+W25+W26+W27+W28+W29+W30+W31+W32+W10</f>
        <v>881877.4000000001</v>
      </c>
      <c r="X7" s="21">
        <f t="shared" si="0"/>
        <v>673547.3</v>
      </c>
      <c r="Y7" s="21">
        <f t="shared" si="0"/>
        <v>723046.4</v>
      </c>
      <c r="Z7" s="106">
        <f t="shared" si="0"/>
        <v>643357.2999999999</v>
      </c>
      <c r="AA7" s="22" t="s">
        <v>39</v>
      </c>
      <c r="AB7" s="81">
        <v>176</v>
      </c>
      <c r="AC7" s="81"/>
      <c r="AD7" s="81" t="s">
        <v>250</v>
      </c>
    </row>
    <row r="8" spans="1:30" ht="408.75" customHeight="1">
      <c r="A8" s="80"/>
      <c r="B8" s="23">
        <v>3000</v>
      </c>
      <c r="C8" s="24">
        <v>3000</v>
      </c>
      <c r="D8" s="13" t="s">
        <v>243</v>
      </c>
      <c r="E8" s="14">
        <v>3100</v>
      </c>
      <c r="F8" s="15" t="s">
        <v>248</v>
      </c>
      <c r="G8" s="16">
        <v>3101</v>
      </c>
      <c r="H8" s="25" t="s">
        <v>251</v>
      </c>
      <c r="I8" s="26" t="s">
        <v>252</v>
      </c>
      <c r="J8" s="27" t="s">
        <v>253</v>
      </c>
      <c r="K8" s="112" t="s">
        <v>372</v>
      </c>
      <c r="L8" s="28" t="s">
        <v>254</v>
      </c>
      <c r="M8" s="29" t="s">
        <v>255</v>
      </c>
      <c r="N8" s="29" t="s">
        <v>256</v>
      </c>
      <c r="O8" s="29" t="s">
        <v>257</v>
      </c>
      <c r="P8" s="29" t="s">
        <v>258</v>
      </c>
      <c r="Q8" s="32" t="s">
        <v>259</v>
      </c>
      <c r="R8" s="117" t="s">
        <v>401</v>
      </c>
      <c r="S8" s="117" t="s">
        <v>402</v>
      </c>
      <c r="T8" s="95" t="s">
        <v>403</v>
      </c>
      <c r="U8" s="33">
        <v>100920.8</v>
      </c>
      <c r="V8" s="34">
        <v>100129.4</v>
      </c>
      <c r="W8" s="34">
        <v>95305.6</v>
      </c>
      <c r="X8" s="34">
        <v>90445.9</v>
      </c>
      <c r="Y8" s="34">
        <v>90410.4</v>
      </c>
      <c r="Z8" s="35">
        <v>90410.4</v>
      </c>
      <c r="AA8" s="36" t="s">
        <v>39</v>
      </c>
      <c r="AB8" s="81">
        <v>3</v>
      </c>
      <c r="AC8" s="81">
        <v>0</v>
      </c>
      <c r="AD8" s="81" t="s">
        <v>250</v>
      </c>
    </row>
    <row r="9" spans="1:30" ht="140.25" customHeight="1">
      <c r="A9" s="80"/>
      <c r="B9" s="37">
        <v>3000</v>
      </c>
      <c r="C9" s="38">
        <v>3000</v>
      </c>
      <c r="D9" s="13" t="s">
        <v>243</v>
      </c>
      <c r="E9" s="14">
        <v>3100</v>
      </c>
      <c r="F9" s="15" t="s">
        <v>248</v>
      </c>
      <c r="G9" s="16">
        <v>3102</v>
      </c>
      <c r="H9" s="39" t="s">
        <v>260</v>
      </c>
      <c r="I9" s="40" t="s">
        <v>43</v>
      </c>
      <c r="J9" s="41" t="s">
        <v>261</v>
      </c>
      <c r="K9" s="4" t="s">
        <v>262</v>
      </c>
      <c r="L9" s="94" t="s">
        <v>40</v>
      </c>
      <c r="M9" s="49" t="s">
        <v>263</v>
      </c>
      <c r="N9" s="49" t="s">
        <v>42</v>
      </c>
      <c r="O9" s="42"/>
      <c r="P9" s="42"/>
      <c r="Q9" s="43"/>
      <c r="R9" s="50" t="s">
        <v>344</v>
      </c>
      <c r="S9" s="50" t="s">
        <v>56</v>
      </c>
      <c r="T9" s="49" t="s">
        <v>345</v>
      </c>
      <c r="U9" s="44">
        <v>57891.6</v>
      </c>
      <c r="V9" s="45">
        <v>57554.8</v>
      </c>
      <c r="W9" s="45">
        <v>70381.9</v>
      </c>
      <c r="X9" s="45">
        <v>65503.9</v>
      </c>
      <c r="Y9" s="45">
        <v>65376.2</v>
      </c>
      <c r="Z9" s="46">
        <v>65376.2</v>
      </c>
      <c r="AA9" s="47" t="s">
        <v>39</v>
      </c>
      <c r="AB9" s="81">
        <v>3</v>
      </c>
      <c r="AC9" s="81">
        <v>0</v>
      </c>
      <c r="AD9" s="81" t="s">
        <v>250</v>
      </c>
    </row>
    <row r="10" spans="1:30" ht="140.25" customHeight="1">
      <c r="A10" s="80"/>
      <c r="B10" s="37"/>
      <c r="C10" s="38"/>
      <c r="D10" s="13"/>
      <c r="E10" s="14"/>
      <c r="F10" s="15"/>
      <c r="G10" s="16"/>
      <c r="H10" s="39" t="s">
        <v>366</v>
      </c>
      <c r="I10" s="100" t="s">
        <v>368</v>
      </c>
      <c r="J10" s="85" t="s">
        <v>369</v>
      </c>
      <c r="K10" s="111" t="s">
        <v>367</v>
      </c>
      <c r="L10" s="94" t="s">
        <v>40</v>
      </c>
      <c r="M10" s="49"/>
      <c r="N10" s="49" t="s">
        <v>42</v>
      </c>
      <c r="O10" s="49" t="s">
        <v>404</v>
      </c>
      <c r="P10" s="115" t="s">
        <v>41</v>
      </c>
      <c r="Q10" s="50" t="s">
        <v>405</v>
      </c>
      <c r="R10" s="50"/>
      <c r="S10" s="50"/>
      <c r="T10" s="49"/>
      <c r="U10" s="44">
        <v>0</v>
      </c>
      <c r="V10" s="45">
        <v>0</v>
      </c>
      <c r="W10" s="45">
        <v>2655.3</v>
      </c>
      <c r="X10" s="45">
        <v>0</v>
      </c>
      <c r="Y10" s="45">
        <v>0</v>
      </c>
      <c r="Z10" s="46">
        <v>0</v>
      </c>
      <c r="AA10" s="47"/>
      <c r="AB10" s="81"/>
      <c r="AC10" s="81"/>
      <c r="AD10" s="81"/>
    </row>
    <row r="11" spans="1:30" ht="114.75" customHeight="1">
      <c r="A11" s="80"/>
      <c r="B11" s="37">
        <v>3000</v>
      </c>
      <c r="C11" s="38">
        <v>3000</v>
      </c>
      <c r="D11" s="13" t="s">
        <v>243</v>
      </c>
      <c r="E11" s="14">
        <v>3100</v>
      </c>
      <c r="F11" s="15" t="s">
        <v>248</v>
      </c>
      <c r="G11" s="16">
        <v>3108</v>
      </c>
      <c r="H11" s="39" t="s">
        <v>70</v>
      </c>
      <c r="I11" s="40" t="s">
        <v>71</v>
      </c>
      <c r="J11" s="41" t="s">
        <v>72</v>
      </c>
      <c r="K11" s="98" t="s">
        <v>320</v>
      </c>
      <c r="L11" s="48" t="s">
        <v>40</v>
      </c>
      <c r="M11" s="49" t="s">
        <v>73</v>
      </c>
      <c r="N11" s="49" t="s">
        <v>42</v>
      </c>
      <c r="O11" s="42"/>
      <c r="P11" s="42"/>
      <c r="Q11" s="43"/>
      <c r="R11" s="50" t="s">
        <v>0</v>
      </c>
      <c r="S11" s="50" t="s">
        <v>45</v>
      </c>
      <c r="T11" s="49" t="s">
        <v>74</v>
      </c>
      <c r="U11" s="44">
        <v>17304.2</v>
      </c>
      <c r="V11" s="45">
        <v>17155.7</v>
      </c>
      <c r="W11" s="45">
        <v>18107.9</v>
      </c>
      <c r="X11" s="45">
        <v>34023.9</v>
      </c>
      <c r="Y11" s="45">
        <v>48226.2</v>
      </c>
      <c r="Z11" s="46">
        <v>47268.2</v>
      </c>
      <c r="AA11" s="47" t="s">
        <v>39</v>
      </c>
      <c r="AB11" s="81">
        <v>3</v>
      </c>
      <c r="AC11" s="81">
        <v>0</v>
      </c>
      <c r="AD11" s="81" t="s">
        <v>250</v>
      </c>
    </row>
    <row r="12" spans="1:30" ht="153" customHeight="1">
      <c r="A12" s="80"/>
      <c r="B12" s="37">
        <v>3000</v>
      </c>
      <c r="C12" s="38">
        <v>3000</v>
      </c>
      <c r="D12" s="13" t="s">
        <v>243</v>
      </c>
      <c r="E12" s="14">
        <v>3100</v>
      </c>
      <c r="F12" s="15" t="s">
        <v>248</v>
      </c>
      <c r="G12" s="16">
        <v>3110</v>
      </c>
      <c r="H12" s="39" t="s">
        <v>75</v>
      </c>
      <c r="I12" s="40" t="s">
        <v>76</v>
      </c>
      <c r="J12" s="41" t="s">
        <v>77</v>
      </c>
      <c r="K12" s="4" t="s">
        <v>78</v>
      </c>
      <c r="L12" s="48" t="s">
        <v>40</v>
      </c>
      <c r="M12" s="49" t="s">
        <v>79</v>
      </c>
      <c r="N12" s="49" t="s">
        <v>42</v>
      </c>
      <c r="O12" s="42"/>
      <c r="P12" s="42"/>
      <c r="Q12" s="43"/>
      <c r="R12" s="50" t="s">
        <v>269</v>
      </c>
      <c r="S12" s="50" t="s">
        <v>152</v>
      </c>
      <c r="T12" s="97" t="s">
        <v>400</v>
      </c>
      <c r="U12" s="44">
        <v>12404.9</v>
      </c>
      <c r="V12" s="45">
        <v>11766.2</v>
      </c>
      <c r="W12" s="45">
        <v>16495.6</v>
      </c>
      <c r="X12" s="45">
        <v>11903</v>
      </c>
      <c r="Y12" s="45">
        <v>8913.3</v>
      </c>
      <c r="Z12" s="46">
        <v>8913.3</v>
      </c>
      <c r="AA12" s="47" t="s">
        <v>39</v>
      </c>
      <c r="AB12" s="81">
        <v>3</v>
      </c>
      <c r="AC12" s="81">
        <v>0</v>
      </c>
      <c r="AD12" s="81" t="s">
        <v>250</v>
      </c>
    </row>
    <row r="13" spans="1:30" ht="97.5" customHeight="1">
      <c r="A13" s="80"/>
      <c r="B13" s="37">
        <v>3000</v>
      </c>
      <c r="C13" s="38">
        <v>3000</v>
      </c>
      <c r="D13" s="13" t="s">
        <v>243</v>
      </c>
      <c r="E13" s="14">
        <v>3100</v>
      </c>
      <c r="F13" s="15" t="s">
        <v>248</v>
      </c>
      <c r="G13" s="16">
        <v>3111</v>
      </c>
      <c r="H13" s="39" t="s">
        <v>80</v>
      </c>
      <c r="I13" s="40" t="s">
        <v>81</v>
      </c>
      <c r="J13" s="41" t="s">
        <v>82</v>
      </c>
      <c r="K13" s="4" t="s">
        <v>44</v>
      </c>
      <c r="L13" s="48" t="s">
        <v>40</v>
      </c>
      <c r="M13" s="49" t="s">
        <v>83</v>
      </c>
      <c r="N13" s="49" t="s">
        <v>42</v>
      </c>
      <c r="O13" s="49" t="s">
        <v>84</v>
      </c>
      <c r="P13" s="49" t="s">
        <v>56</v>
      </c>
      <c r="Q13" s="50" t="s">
        <v>85</v>
      </c>
      <c r="R13" s="50" t="s">
        <v>344</v>
      </c>
      <c r="S13" s="50" t="s">
        <v>56</v>
      </c>
      <c r="T13" s="97" t="s">
        <v>395</v>
      </c>
      <c r="U13" s="44">
        <v>18812.1</v>
      </c>
      <c r="V13" s="45">
        <v>9180.1</v>
      </c>
      <c r="W13" s="45">
        <v>29917.8</v>
      </c>
      <c r="X13" s="45">
        <v>8256.7</v>
      </c>
      <c r="Y13" s="45">
        <v>1000</v>
      </c>
      <c r="Z13" s="46">
        <v>1000</v>
      </c>
      <c r="AA13" s="47" t="s">
        <v>39</v>
      </c>
      <c r="AB13" s="81">
        <v>3</v>
      </c>
      <c r="AC13" s="81">
        <v>0</v>
      </c>
      <c r="AD13" s="81" t="s">
        <v>250</v>
      </c>
    </row>
    <row r="14" spans="1:30" ht="209.25" customHeight="1">
      <c r="A14" s="80"/>
      <c r="B14" s="37">
        <v>3000</v>
      </c>
      <c r="C14" s="38">
        <v>3000</v>
      </c>
      <c r="D14" s="13" t="s">
        <v>243</v>
      </c>
      <c r="E14" s="14">
        <v>3100</v>
      </c>
      <c r="F14" s="15" t="s">
        <v>248</v>
      </c>
      <c r="G14" s="16">
        <v>3112</v>
      </c>
      <c r="H14" s="39" t="s">
        <v>86</v>
      </c>
      <c r="I14" s="40" t="s">
        <v>87</v>
      </c>
      <c r="J14" s="41" t="s">
        <v>88</v>
      </c>
      <c r="K14" s="4" t="s">
        <v>89</v>
      </c>
      <c r="L14" s="48" t="s">
        <v>40</v>
      </c>
      <c r="M14" s="49" t="s">
        <v>90</v>
      </c>
      <c r="N14" s="49" t="s">
        <v>42</v>
      </c>
      <c r="O14" s="49" t="s">
        <v>84</v>
      </c>
      <c r="P14" s="49" t="s">
        <v>56</v>
      </c>
      <c r="Q14" s="50" t="s">
        <v>85</v>
      </c>
      <c r="R14" s="50" t="s">
        <v>270</v>
      </c>
      <c r="S14" s="50" t="s">
        <v>91</v>
      </c>
      <c r="T14" s="49" t="s">
        <v>389</v>
      </c>
      <c r="U14" s="44">
        <v>158660.8</v>
      </c>
      <c r="V14" s="45">
        <v>156456.8</v>
      </c>
      <c r="W14" s="45">
        <v>124095.5</v>
      </c>
      <c r="X14" s="45">
        <v>69830</v>
      </c>
      <c r="Y14" s="45">
        <v>41115.4</v>
      </c>
      <c r="Z14" s="46">
        <v>40815.4</v>
      </c>
      <c r="AA14" s="47" t="s">
        <v>39</v>
      </c>
      <c r="AB14" s="81">
        <v>3</v>
      </c>
      <c r="AC14" s="81">
        <v>0</v>
      </c>
      <c r="AD14" s="81" t="s">
        <v>250</v>
      </c>
    </row>
    <row r="15" spans="1:30" ht="178.5" customHeight="1">
      <c r="A15" s="80"/>
      <c r="B15" s="37">
        <v>3000</v>
      </c>
      <c r="C15" s="38">
        <v>3000</v>
      </c>
      <c r="D15" s="13" t="s">
        <v>243</v>
      </c>
      <c r="E15" s="14">
        <v>3100</v>
      </c>
      <c r="F15" s="15" t="s">
        <v>248</v>
      </c>
      <c r="G15" s="16">
        <v>3113</v>
      </c>
      <c r="H15" s="39" t="s">
        <v>92</v>
      </c>
      <c r="I15" s="40" t="s">
        <v>93</v>
      </c>
      <c r="J15" s="41" t="s">
        <v>94</v>
      </c>
      <c r="K15" s="4" t="s">
        <v>288</v>
      </c>
      <c r="L15" s="48" t="s">
        <v>40</v>
      </c>
      <c r="M15" s="49" t="s">
        <v>95</v>
      </c>
      <c r="N15" s="49" t="s">
        <v>42</v>
      </c>
      <c r="O15" s="49" t="s">
        <v>84</v>
      </c>
      <c r="P15" s="49" t="s">
        <v>56</v>
      </c>
      <c r="Q15" s="50" t="s">
        <v>85</v>
      </c>
      <c r="R15" s="50" t="s">
        <v>396</v>
      </c>
      <c r="S15" s="50" t="s">
        <v>91</v>
      </c>
      <c r="T15" s="97" t="s">
        <v>389</v>
      </c>
      <c r="U15" s="44">
        <v>14566.7</v>
      </c>
      <c r="V15" s="45">
        <v>14096</v>
      </c>
      <c r="W15" s="45">
        <v>54570.2</v>
      </c>
      <c r="X15" s="45">
        <v>7656.7</v>
      </c>
      <c r="Y15" s="45">
        <v>6284</v>
      </c>
      <c r="Z15" s="46">
        <v>6284</v>
      </c>
      <c r="AA15" s="47" t="s">
        <v>39</v>
      </c>
      <c r="AB15" s="81">
        <v>3</v>
      </c>
      <c r="AC15" s="81">
        <v>0</v>
      </c>
      <c r="AD15" s="81" t="s">
        <v>250</v>
      </c>
    </row>
    <row r="16" spans="1:30" ht="150" customHeight="1">
      <c r="A16" s="80"/>
      <c r="B16" s="37">
        <v>3000</v>
      </c>
      <c r="C16" s="38">
        <v>3000</v>
      </c>
      <c r="D16" s="13" t="s">
        <v>243</v>
      </c>
      <c r="E16" s="14">
        <v>3100</v>
      </c>
      <c r="F16" s="15" t="s">
        <v>248</v>
      </c>
      <c r="G16" s="16">
        <v>3115</v>
      </c>
      <c r="H16" s="39" t="s">
        <v>96</v>
      </c>
      <c r="I16" s="40" t="s">
        <v>97</v>
      </c>
      <c r="J16" s="41" t="s">
        <v>98</v>
      </c>
      <c r="K16" s="98" t="s">
        <v>373</v>
      </c>
      <c r="L16" s="48" t="s">
        <v>40</v>
      </c>
      <c r="M16" s="49" t="s">
        <v>99</v>
      </c>
      <c r="N16" s="49" t="s">
        <v>42</v>
      </c>
      <c r="O16" s="42"/>
      <c r="P16" s="42"/>
      <c r="Q16" s="43"/>
      <c r="R16" s="96" t="s">
        <v>406</v>
      </c>
      <c r="S16" s="96" t="s">
        <v>407</v>
      </c>
      <c r="T16" s="97" t="s">
        <v>408</v>
      </c>
      <c r="U16" s="44">
        <v>850</v>
      </c>
      <c r="V16" s="45">
        <v>844.9</v>
      </c>
      <c r="W16" s="45">
        <v>1619.5</v>
      </c>
      <c r="X16" s="45">
        <v>569.5</v>
      </c>
      <c r="Y16" s="45">
        <v>319.5</v>
      </c>
      <c r="Z16" s="46">
        <v>319.5</v>
      </c>
      <c r="AA16" s="47" t="s">
        <v>39</v>
      </c>
      <c r="AB16" s="81">
        <v>3</v>
      </c>
      <c r="AC16" s="81">
        <v>0</v>
      </c>
      <c r="AD16" s="81" t="s">
        <v>250</v>
      </c>
    </row>
    <row r="17" spans="1:30" ht="89.25" customHeight="1">
      <c r="A17" s="80"/>
      <c r="B17" s="37">
        <v>3000</v>
      </c>
      <c r="C17" s="38">
        <v>3000</v>
      </c>
      <c r="D17" s="13" t="s">
        <v>243</v>
      </c>
      <c r="E17" s="14">
        <v>3100</v>
      </c>
      <c r="F17" s="15" t="s">
        <v>248</v>
      </c>
      <c r="G17" s="16">
        <v>3116</v>
      </c>
      <c r="H17" s="39" t="s">
        <v>101</v>
      </c>
      <c r="I17" s="40" t="s">
        <v>102</v>
      </c>
      <c r="J17" s="41" t="s">
        <v>103</v>
      </c>
      <c r="K17" s="98" t="s">
        <v>374</v>
      </c>
      <c r="L17" s="48" t="s">
        <v>104</v>
      </c>
      <c r="M17" s="49" t="s">
        <v>105</v>
      </c>
      <c r="N17" s="49" t="s">
        <v>106</v>
      </c>
      <c r="O17" s="49" t="s">
        <v>57</v>
      </c>
      <c r="P17" s="49" t="s">
        <v>41</v>
      </c>
      <c r="Q17" s="50" t="s">
        <v>58</v>
      </c>
      <c r="R17" s="50" t="s">
        <v>266</v>
      </c>
      <c r="S17" s="50" t="s">
        <v>56</v>
      </c>
      <c r="T17" s="49" t="s">
        <v>267</v>
      </c>
      <c r="U17" s="44">
        <v>2352.7</v>
      </c>
      <c r="V17" s="45">
        <v>211.6</v>
      </c>
      <c r="W17" s="45">
        <v>3643.1</v>
      </c>
      <c r="X17" s="45">
        <v>1000</v>
      </c>
      <c r="Y17" s="45">
        <v>1000</v>
      </c>
      <c r="Z17" s="46">
        <v>1000</v>
      </c>
      <c r="AA17" s="47" t="s">
        <v>39</v>
      </c>
      <c r="AB17" s="81">
        <v>3</v>
      </c>
      <c r="AC17" s="81">
        <v>0</v>
      </c>
      <c r="AD17" s="81" t="s">
        <v>250</v>
      </c>
    </row>
    <row r="18" spans="1:30" ht="140.25" customHeight="1">
      <c r="A18" s="80"/>
      <c r="B18" s="37">
        <v>3000</v>
      </c>
      <c r="C18" s="38">
        <v>3000</v>
      </c>
      <c r="D18" s="13" t="s">
        <v>243</v>
      </c>
      <c r="E18" s="14">
        <v>3100</v>
      </c>
      <c r="F18" s="15" t="s">
        <v>248</v>
      </c>
      <c r="G18" s="16">
        <v>3118</v>
      </c>
      <c r="H18" s="39" t="s">
        <v>107</v>
      </c>
      <c r="I18" s="40" t="s">
        <v>108</v>
      </c>
      <c r="J18" s="41" t="s">
        <v>109</v>
      </c>
      <c r="K18" s="4" t="s">
        <v>110</v>
      </c>
      <c r="L18" s="48" t="s">
        <v>40</v>
      </c>
      <c r="M18" s="49" t="s">
        <v>111</v>
      </c>
      <c r="N18" s="49" t="s">
        <v>42</v>
      </c>
      <c r="O18" s="42"/>
      <c r="P18" s="42"/>
      <c r="Q18" s="43"/>
      <c r="R18" s="50" t="s">
        <v>346</v>
      </c>
      <c r="S18" s="50" t="s">
        <v>100</v>
      </c>
      <c r="T18" s="49" t="s">
        <v>390</v>
      </c>
      <c r="U18" s="44">
        <v>390</v>
      </c>
      <c r="V18" s="45">
        <v>322.9</v>
      </c>
      <c r="W18" s="45">
        <v>390</v>
      </c>
      <c r="X18" s="45">
        <v>390</v>
      </c>
      <c r="Y18" s="45">
        <v>390</v>
      </c>
      <c r="Z18" s="46">
        <v>390</v>
      </c>
      <c r="AA18" s="47" t="s">
        <v>39</v>
      </c>
      <c r="AB18" s="81">
        <v>3</v>
      </c>
      <c r="AC18" s="81">
        <v>0</v>
      </c>
      <c r="AD18" s="81" t="s">
        <v>250</v>
      </c>
    </row>
    <row r="19" spans="1:30" ht="297" customHeight="1">
      <c r="A19" s="80"/>
      <c r="B19" s="37">
        <v>3000</v>
      </c>
      <c r="C19" s="38">
        <v>3000</v>
      </c>
      <c r="D19" s="13" t="s">
        <v>243</v>
      </c>
      <c r="E19" s="14">
        <v>3100</v>
      </c>
      <c r="F19" s="15" t="s">
        <v>248</v>
      </c>
      <c r="G19" s="16">
        <v>3120</v>
      </c>
      <c r="H19" s="39" t="s">
        <v>112</v>
      </c>
      <c r="I19" s="40" t="s">
        <v>59</v>
      </c>
      <c r="J19" s="41" t="s">
        <v>113</v>
      </c>
      <c r="K19" s="98" t="s">
        <v>375</v>
      </c>
      <c r="L19" s="48" t="s">
        <v>114</v>
      </c>
      <c r="M19" s="49" t="s">
        <v>115</v>
      </c>
      <c r="N19" s="49" t="s">
        <v>116</v>
      </c>
      <c r="O19" s="49" t="s">
        <v>117</v>
      </c>
      <c r="P19" s="49" t="s">
        <v>41</v>
      </c>
      <c r="Q19" s="50" t="s">
        <v>118</v>
      </c>
      <c r="R19" s="96" t="s">
        <v>388</v>
      </c>
      <c r="S19" s="50" t="s">
        <v>119</v>
      </c>
      <c r="T19" s="49" t="s">
        <v>348</v>
      </c>
      <c r="U19" s="44">
        <v>276323.5</v>
      </c>
      <c r="V19" s="45">
        <v>267634.4</v>
      </c>
      <c r="W19" s="45">
        <v>302858.9</v>
      </c>
      <c r="X19" s="45">
        <v>257855.7</v>
      </c>
      <c r="Y19" s="45">
        <v>338977.5</v>
      </c>
      <c r="Z19" s="46">
        <v>260246.4</v>
      </c>
      <c r="AA19" s="47" t="s">
        <v>39</v>
      </c>
      <c r="AB19" s="81">
        <v>3</v>
      </c>
      <c r="AC19" s="81">
        <v>0</v>
      </c>
      <c r="AD19" s="81" t="s">
        <v>250</v>
      </c>
    </row>
    <row r="20" spans="1:30" ht="138" customHeight="1">
      <c r="A20" s="80"/>
      <c r="B20" s="37">
        <v>3000</v>
      </c>
      <c r="C20" s="38">
        <v>3000</v>
      </c>
      <c r="D20" s="13" t="s">
        <v>243</v>
      </c>
      <c r="E20" s="14">
        <v>3100</v>
      </c>
      <c r="F20" s="15" t="s">
        <v>248</v>
      </c>
      <c r="G20" s="16">
        <v>3123</v>
      </c>
      <c r="H20" s="39" t="s">
        <v>120</v>
      </c>
      <c r="I20" s="40" t="s">
        <v>121</v>
      </c>
      <c r="J20" s="41" t="s">
        <v>122</v>
      </c>
      <c r="K20" s="4" t="s">
        <v>46</v>
      </c>
      <c r="L20" s="48" t="s">
        <v>123</v>
      </c>
      <c r="M20" s="49" t="s">
        <v>124</v>
      </c>
      <c r="N20" s="49" t="s">
        <v>125</v>
      </c>
      <c r="O20" s="49" t="s">
        <v>126</v>
      </c>
      <c r="P20" s="49" t="s">
        <v>127</v>
      </c>
      <c r="Q20" s="50" t="s">
        <v>128</v>
      </c>
      <c r="R20" s="50" t="s">
        <v>274</v>
      </c>
      <c r="S20" s="50" t="s">
        <v>100</v>
      </c>
      <c r="T20" s="49" t="s">
        <v>347</v>
      </c>
      <c r="U20" s="44">
        <v>20853.1</v>
      </c>
      <c r="V20" s="45">
        <v>20470.4</v>
      </c>
      <c r="W20" s="45">
        <v>22937.1</v>
      </c>
      <c r="X20" s="45">
        <v>22804.5</v>
      </c>
      <c r="Y20" s="45">
        <v>24059.5</v>
      </c>
      <c r="Z20" s="46">
        <v>24059.5</v>
      </c>
      <c r="AA20" s="47" t="s">
        <v>39</v>
      </c>
      <c r="AB20" s="81">
        <v>3</v>
      </c>
      <c r="AC20" s="81">
        <v>0</v>
      </c>
      <c r="AD20" s="81" t="s">
        <v>250</v>
      </c>
    </row>
    <row r="21" spans="1:30" ht="148.5" customHeight="1">
      <c r="A21" s="80"/>
      <c r="B21" s="37">
        <v>3000</v>
      </c>
      <c r="C21" s="38">
        <v>3000</v>
      </c>
      <c r="D21" s="13" t="s">
        <v>243</v>
      </c>
      <c r="E21" s="14">
        <v>3100</v>
      </c>
      <c r="F21" s="15" t="s">
        <v>248</v>
      </c>
      <c r="G21" s="16">
        <v>3124</v>
      </c>
      <c r="H21" s="39" t="s">
        <v>129</v>
      </c>
      <c r="I21" s="40" t="s">
        <v>130</v>
      </c>
      <c r="J21" s="41" t="s">
        <v>131</v>
      </c>
      <c r="K21" s="98" t="s">
        <v>376</v>
      </c>
      <c r="L21" s="48" t="s">
        <v>123</v>
      </c>
      <c r="M21" s="49" t="s">
        <v>132</v>
      </c>
      <c r="N21" s="49" t="s">
        <v>125</v>
      </c>
      <c r="O21" s="42"/>
      <c r="P21" s="42"/>
      <c r="Q21" s="43"/>
      <c r="R21" s="50" t="s">
        <v>275</v>
      </c>
      <c r="S21" s="50" t="s">
        <v>152</v>
      </c>
      <c r="T21" s="49" t="s">
        <v>349</v>
      </c>
      <c r="U21" s="44">
        <v>30866</v>
      </c>
      <c r="V21" s="45">
        <v>28988.9</v>
      </c>
      <c r="W21" s="45">
        <v>36418.9</v>
      </c>
      <c r="X21" s="45">
        <v>30109</v>
      </c>
      <c r="Y21" s="45">
        <v>31586.1</v>
      </c>
      <c r="Z21" s="46">
        <v>31586.1</v>
      </c>
      <c r="AA21" s="47" t="s">
        <v>39</v>
      </c>
      <c r="AB21" s="81">
        <v>3</v>
      </c>
      <c r="AC21" s="81">
        <v>0</v>
      </c>
      <c r="AD21" s="81" t="s">
        <v>250</v>
      </c>
    </row>
    <row r="22" spans="1:30" ht="170.25" customHeight="1">
      <c r="A22" s="80"/>
      <c r="B22" s="37">
        <v>3000</v>
      </c>
      <c r="C22" s="38">
        <v>3000</v>
      </c>
      <c r="D22" s="13" t="s">
        <v>243</v>
      </c>
      <c r="E22" s="14">
        <v>3100</v>
      </c>
      <c r="F22" s="15" t="s">
        <v>248</v>
      </c>
      <c r="G22" s="16">
        <v>3127</v>
      </c>
      <c r="H22" s="39" t="s">
        <v>133</v>
      </c>
      <c r="I22" s="40" t="s">
        <v>134</v>
      </c>
      <c r="J22" s="41" t="s">
        <v>135</v>
      </c>
      <c r="K22" s="98" t="s">
        <v>377</v>
      </c>
      <c r="L22" s="48" t="s">
        <v>40</v>
      </c>
      <c r="M22" s="49" t="s">
        <v>136</v>
      </c>
      <c r="N22" s="49" t="s">
        <v>42</v>
      </c>
      <c r="O22" s="42"/>
      <c r="P22" s="42"/>
      <c r="Q22" s="43"/>
      <c r="R22" s="50" t="s">
        <v>280</v>
      </c>
      <c r="S22" s="50" t="s">
        <v>137</v>
      </c>
      <c r="T22" s="49" t="s">
        <v>350</v>
      </c>
      <c r="U22" s="44">
        <v>5469.2</v>
      </c>
      <c r="V22" s="45">
        <v>5347.3</v>
      </c>
      <c r="W22" s="45">
        <v>5512</v>
      </c>
      <c r="X22" s="45">
        <v>4941.4</v>
      </c>
      <c r="Y22" s="45">
        <v>5063.7</v>
      </c>
      <c r="Z22" s="46">
        <v>5063.7</v>
      </c>
      <c r="AA22" s="47" t="s">
        <v>39</v>
      </c>
      <c r="AB22" s="81">
        <v>3</v>
      </c>
      <c r="AC22" s="81">
        <v>0</v>
      </c>
      <c r="AD22" s="81" t="s">
        <v>250</v>
      </c>
    </row>
    <row r="23" spans="1:30" ht="87" customHeight="1">
      <c r="A23" s="80"/>
      <c r="B23" s="37">
        <v>3000</v>
      </c>
      <c r="C23" s="38">
        <v>3000</v>
      </c>
      <c r="D23" s="13" t="s">
        <v>243</v>
      </c>
      <c r="E23" s="14">
        <v>3100</v>
      </c>
      <c r="F23" s="15" t="s">
        <v>248</v>
      </c>
      <c r="G23" s="16">
        <v>3130</v>
      </c>
      <c r="H23" s="39" t="s">
        <v>138</v>
      </c>
      <c r="I23" s="40" t="s">
        <v>139</v>
      </c>
      <c r="J23" s="41" t="s">
        <v>140</v>
      </c>
      <c r="K23" s="4" t="s">
        <v>68</v>
      </c>
      <c r="L23" s="48" t="s">
        <v>40</v>
      </c>
      <c r="M23" s="49" t="s">
        <v>141</v>
      </c>
      <c r="N23" s="49" t="s">
        <v>42</v>
      </c>
      <c r="O23" s="49" t="s">
        <v>142</v>
      </c>
      <c r="P23" s="49" t="s">
        <v>55</v>
      </c>
      <c r="Q23" s="50" t="s">
        <v>143</v>
      </c>
      <c r="R23" s="50" t="s">
        <v>382</v>
      </c>
      <c r="S23" s="50" t="s">
        <v>56</v>
      </c>
      <c r="T23" s="49" t="s">
        <v>345</v>
      </c>
      <c r="U23" s="44">
        <v>2891</v>
      </c>
      <c r="V23" s="45">
        <v>2696.8</v>
      </c>
      <c r="W23" s="45">
        <v>2837.8</v>
      </c>
      <c r="X23" s="45">
        <v>2506.1</v>
      </c>
      <c r="Y23" s="45">
        <v>2632.7</v>
      </c>
      <c r="Z23" s="46">
        <v>2632.7</v>
      </c>
      <c r="AA23" s="47" t="s">
        <v>39</v>
      </c>
      <c r="AB23" s="81">
        <v>3</v>
      </c>
      <c r="AC23" s="81">
        <v>0</v>
      </c>
      <c r="AD23" s="81" t="s">
        <v>250</v>
      </c>
    </row>
    <row r="24" spans="1:30" ht="147" customHeight="1">
      <c r="A24" s="80"/>
      <c r="B24" s="37">
        <v>3000</v>
      </c>
      <c r="C24" s="38">
        <v>3000</v>
      </c>
      <c r="D24" s="13" t="s">
        <v>243</v>
      </c>
      <c r="E24" s="14">
        <v>3100</v>
      </c>
      <c r="F24" s="15" t="s">
        <v>248</v>
      </c>
      <c r="G24" s="16">
        <v>3131</v>
      </c>
      <c r="H24" s="39" t="s">
        <v>144</v>
      </c>
      <c r="I24" s="40" t="s">
        <v>48</v>
      </c>
      <c r="J24" s="41" t="s">
        <v>145</v>
      </c>
      <c r="K24" s="4" t="s">
        <v>47</v>
      </c>
      <c r="L24" s="48" t="s">
        <v>40</v>
      </c>
      <c r="M24" s="49" t="s">
        <v>146</v>
      </c>
      <c r="N24" s="49" t="s">
        <v>42</v>
      </c>
      <c r="O24" s="42"/>
      <c r="P24" s="42"/>
      <c r="Q24" s="43"/>
      <c r="R24" s="50" t="s">
        <v>282</v>
      </c>
      <c r="S24" s="50" t="s">
        <v>100</v>
      </c>
      <c r="T24" s="49" t="s">
        <v>391</v>
      </c>
      <c r="U24" s="44">
        <v>1342</v>
      </c>
      <c r="V24" s="45">
        <v>1286</v>
      </c>
      <c r="W24" s="45">
        <v>1892</v>
      </c>
      <c r="X24" s="45">
        <v>1500</v>
      </c>
      <c r="Y24" s="45">
        <v>1500</v>
      </c>
      <c r="Z24" s="46">
        <v>1500</v>
      </c>
      <c r="AA24" s="47" t="s">
        <v>39</v>
      </c>
      <c r="AB24" s="81">
        <v>3</v>
      </c>
      <c r="AC24" s="81">
        <v>0</v>
      </c>
      <c r="AD24" s="81" t="s">
        <v>250</v>
      </c>
    </row>
    <row r="25" spans="1:30" ht="276" customHeight="1">
      <c r="A25" s="80"/>
      <c r="B25" s="37">
        <v>3000</v>
      </c>
      <c r="C25" s="38">
        <v>3000</v>
      </c>
      <c r="D25" s="13" t="s">
        <v>243</v>
      </c>
      <c r="E25" s="14">
        <v>3100</v>
      </c>
      <c r="F25" s="15" t="s">
        <v>248</v>
      </c>
      <c r="G25" s="16">
        <v>3133</v>
      </c>
      <c r="H25" s="39" t="s">
        <v>147</v>
      </c>
      <c r="I25" s="40" t="s">
        <v>148</v>
      </c>
      <c r="J25" s="41" t="s">
        <v>149</v>
      </c>
      <c r="K25" s="4" t="s">
        <v>47</v>
      </c>
      <c r="L25" s="48" t="s">
        <v>40</v>
      </c>
      <c r="M25" s="49" t="s">
        <v>150</v>
      </c>
      <c r="N25" s="49" t="s">
        <v>42</v>
      </c>
      <c r="O25" s="42"/>
      <c r="P25" s="42"/>
      <c r="Q25" s="43"/>
      <c r="R25" s="50" t="s">
        <v>287</v>
      </c>
      <c r="S25" s="50" t="s">
        <v>151</v>
      </c>
      <c r="T25" s="49" t="s">
        <v>392</v>
      </c>
      <c r="U25" s="44">
        <v>64102</v>
      </c>
      <c r="V25" s="45">
        <v>60135.5</v>
      </c>
      <c r="W25" s="45">
        <v>73129</v>
      </c>
      <c r="X25" s="45">
        <v>48229.5</v>
      </c>
      <c r="Y25" s="45">
        <v>40354</v>
      </c>
      <c r="Z25" s="46">
        <v>40354</v>
      </c>
      <c r="AA25" s="47" t="s">
        <v>39</v>
      </c>
      <c r="AB25" s="81">
        <v>3</v>
      </c>
      <c r="AC25" s="81">
        <v>0</v>
      </c>
      <c r="AD25" s="81" t="s">
        <v>250</v>
      </c>
    </row>
    <row r="26" spans="1:30" ht="183.75" customHeight="1">
      <c r="A26" s="80"/>
      <c r="B26" s="37">
        <v>3000</v>
      </c>
      <c r="C26" s="38">
        <v>3000</v>
      </c>
      <c r="D26" s="13" t="s">
        <v>243</v>
      </c>
      <c r="E26" s="14">
        <v>3100</v>
      </c>
      <c r="F26" s="15" t="s">
        <v>248</v>
      </c>
      <c r="G26" s="16">
        <v>3137</v>
      </c>
      <c r="H26" s="39" t="s">
        <v>156</v>
      </c>
      <c r="I26" s="40" t="s">
        <v>157</v>
      </c>
      <c r="J26" s="41" t="s">
        <v>158</v>
      </c>
      <c r="K26" s="4" t="s">
        <v>49</v>
      </c>
      <c r="L26" s="48" t="s">
        <v>40</v>
      </c>
      <c r="M26" s="49" t="s">
        <v>159</v>
      </c>
      <c r="N26" s="49" t="s">
        <v>42</v>
      </c>
      <c r="O26" s="49" t="s">
        <v>57</v>
      </c>
      <c r="P26" s="49" t="s">
        <v>160</v>
      </c>
      <c r="Q26" s="50" t="s">
        <v>58</v>
      </c>
      <c r="R26" s="50" t="s">
        <v>394</v>
      </c>
      <c r="S26" s="50" t="s">
        <v>100</v>
      </c>
      <c r="T26" s="49" t="s">
        <v>393</v>
      </c>
      <c r="U26" s="44">
        <v>3696.1</v>
      </c>
      <c r="V26" s="45">
        <v>3690.2</v>
      </c>
      <c r="W26" s="45">
        <v>4609.8</v>
      </c>
      <c r="X26" s="45">
        <v>4154.6</v>
      </c>
      <c r="Y26" s="45">
        <v>4171.8</v>
      </c>
      <c r="Z26" s="46">
        <v>4471.8</v>
      </c>
      <c r="AA26" s="47" t="s">
        <v>39</v>
      </c>
      <c r="AB26" s="81">
        <v>3</v>
      </c>
      <c r="AC26" s="81">
        <v>0</v>
      </c>
      <c r="AD26" s="81" t="s">
        <v>250</v>
      </c>
    </row>
    <row r="27" spans="1:30" ht="87.75" customHeight="1">
      <c r="A27" s="80"/>
      <c r="B27" s="37">
        <v>3000</v>
      </c>
      <c r="C27" s="38">
        <v>3000</v>
      </c>
      <c r="D27" s="13" t="s">
        <v>243</v>
      </c>
      <c r="E27" s="14">
        <v>3100</v>
      </c>
      <c r="F27" s="15" t="s">
        <v>248</v>
      </c>
      <c r="G27" s="16">
        <v>3140</v>
      </c>
      <c r="H27" s="39" t="s">
        <v>161</v>
      </c>
      <c r="I27" s="40" t="s">
        <v>162</v>
      </c>
      <c r="J27" s="41" t="s">
        <v>163</v>
      </c>
      <c r="K27" s="4" t="s">
        <v>60</v>
      </c>
      <c r="L27" s="48" t="s">
        <v>40</v>
      </c>
      <c r="M27" s="49" t="s">
        <v>164</v>
      </c>
      <c r="N27" s="49" t="s">
        <v>42</v>
      </c>
      <c r="O27" s="42"/>
      <c r="P27" s="42"/>
      <c r="Q27" s="43"/>
      <c r="R27" s="50" t="s">
        <v>61</v>
      </c>
      <c r="S27" s="50" t="s">
        <v>62</v>
      </c>
      <c r="T27" s="49" t="s">
        <v>63</v>
      </c>
      <c r="U27" s="44">
        <v>164</v>
      </c>
      <c r="V27" s="45">
        <v>164</v>
      </c>
      <c r="W27" s="45">
        <v>214.2</v>
      </c>
      <c r="X27" s="45">
        <v>155</v>
      </c>
      <c r="Y27" s="45">
        <v>115</v>
      </c>
      <c r="Z27" s="46">
        <v>115</v>
      </c>
      <c r="AA27" s="47" t="s">
        <v>39</v>
      </c>
      <c r="AB27" s="81">
        <v>3</v>
      </c>
      <c r="AC27" s="81">
        <v>0</v>
      </c>
      <c r="AD27" s="81" t="s">
        <v>250</v>
      </c>
    </row>
    <row r="28" spans="1:30" ht="95.25" customHeight="1">
      <c r="A28" s="80"/>
      <c r="B28" s="37">
        <v>3000</v>
      </c>
      <c r="C28" s="38">
        <v>3000</v>
      </c>
      <c r="D28" s="13" t="s">
        <v>243</v>
      </c>
      <c r="E28" s="14">
        <v>3100</v>
      </c>
      <c r="F28" s="15" t="s">
        <v>248</v>
      </c>
      <c r="G28" s="16">
        <v>3141</v>
      </c>
      <c r="H28" s="39" t="s">
        <v>165</v>
      </c>
      <c r="I28" s="40" t="s">
        <v>50</v>
      </c>
      <c r="J28" s="41" t="s">
        <v>166</v>
      </c>
      <c r="K28" s="111" t="s">
        <v>49</v>
      </c>
      <c r="L28" s="48" t="s">
        <v>167</v>
      </c>
      <c r="M28" s="49" t="s">
        <v>168</v>
      </c>
      <c r="N28" s="49" t="s">
        <v>169</v>
      </c>
      <c r="O28" s="42"/>
      <c r="P28" s="42"/>
      <c r="Q28" s="43"/>
      <c r="R28" s="50" t="s">
        <v>278</v>
      </c>
      <c r="S28" s="50" t="s">
        <v>56</v>
      </c>
      <c r="T28" s="49" t="s">
        <v>395</v>
      </c>
      <c r="U28" s="44">
        <v>492.6</v>
      </c>
      <c r="V28" s="45">
        <v>488.5</v>
      </c>
      <c r="W28" s="45">
        <v>555.5</v>
      </c>
      <c r="X28" s="45">
        <v>557.3</v>
      </c>
      <c r="Y28" s="45">
        <v>559.3</v>
      </c>
      <c r="Z28" s="46">
        <v>559.3</v>
      </c>
      <c r="AA28" s="47" t="s">
        <v>39</v>
      </c>
      <c r="AB28" s="81">
        <v>3</v>
      </c>
      <c r="AC28" s="81">
        <v>0</v>
      </c>
      <c r="AD28" s="81" t="s">
        <v>250</v>
      </c>
    </row>
    <row r="29" spans="1:30" ht="135" customHeight="1">
      <c r="A29" s="80"/>
      <c r="B29" s="37">
        <v>3000</v>
      </c>
      <c r="C29" s="38">
        <v>3000</v>
      </c>
      <c r="D29" s="13" t="s">
        <v>243</v>
      </c>
      <c r="E29" s="14">
        <v>3100</v>
      </c>
      <c r="F29" s="15" t="s">
        <v>248</v>
      </c>
      <c r="G29" s="16">
        <v>3142</v>
      </c>
      <c r="H29" s="39" t="s">
        <v>170</v>
      </c>
      <c r="I29" s="40" t="s">
        <v>171</v>
      </c>
      <c r="J29" s="41" t="s">
        <v>172</v>
      </c>
      <c r="K29" s="111" t="s">
        <v>378</v>
      </c>
      <c r="L29" s="48" t="s">
        <v>173</v>
      </c>
      <c r="M29" s="49" t="s">
        <v>174</v>
      </c>
      <c r="N29" s="49" t="s">
        <v>175</v>
      </c>
      <c r="O29" s="49" t="s">
        <v>176</v>
      </c>
      <c r="P29" s="49" t="s">
        <v>177</v>
      </c>
      <c r="Q29" s="50" t="s">
        <v>178</v>
      </c>
      <c r="R29" s="96" t="s">
        <v>409</v>
      </c>
      <c r="S29" s="50" t="s">
        <v>56</v>
      </c>
      <c r="T29" s="97" t="s">
        <v>410</v>
      </c>
      <c r="U29" s="44">
        <v>2378</v>
      </c>
      <c r="V29" s="45">
        <v>2378</v>
      </c>
      <c r="W29" s="45">
        <v>120</v>
      </c>
      <c r="X29" s="45">
        <v>120</v>
      </c>
      <c r="Y29" s="45">
        <v>120</v>
      </c>
      <c r="Z29" s="46">
        <v>120</v>
      </c>
      <c r="AA29" s="47" t="s">
        <v>39</v>
      </c>
      <c r="AB29" s="81">
        <v>3</v>
      </c>
      <c r="AC29" s="81">
        <v>0</v>
      </c>
      <c r="AD29" s="81" t="s">
        <v>250</v>
      </c>
    </row>
    <row r="30" spans="1:30" ht="226.5" customHeight="1">
      <c r="A30" s="80"/>
      <c r="B30" s="37">
        <v>3000</v>
      </c>
      <c r="C30" s="38">
        <v>3000</v>
      </c>
      <c r="D30" s="13" t="s">
        <v>243</v>
      </c>
      <c r="E30" s="14">
        <v>3100</v>
      </c>
      <c r="F30" s="15" t="s">
        <v>248</v>
      </c>
      <c r="G30" s="16">
        <v>3143</v>
      </c>
      <c r="H30" s="39" t="s">
        <v>179</v>
      </c>
      <c r="I30" s="40" t="s">
        <v>180</v>
      </c>
      <c r="J30" s="41" t="s">
        <v>181</v>
      </c>
      <c r="K30" s="4" t="s">
        <v>51</v>
      </c>
      <c r="L30" s="48" t="s">
        <v>40</v>
      </c>
      <c r="M30" s="49" t="s">
        <v>182</v>
      </c>
      <c r="N30" s="49" t="s">
        <v>42</v>
      </c>
      <c r="O30" s="49" t="s">
        <v>66</v>
      </c>
      <c r="P30" s="49" t="s">
        <v>41</v>
      </c>
      <c r="Q30" s="50" t="s">
        <v>67</v>
      </c>
      <c r="R30" s="96" t="s">
        <v>277</v>
      </c>
      <c r="S30" s="50" t="s">
        <v>183</v>
      </c>
      <c r="T30" s="49" t="s">
        <v>351</v>
      </c>
      <c r="U30" s="44">
        <v>8060.2</v>
      </c>
      <c r="V30" s="45">
        <v>7632.4</v>
      </c>
      <c r="W30" s="45">
        <v>12809.8</v>
      </c>
      <c r="X30" s="45">
        <v>10264.6</v>
      </c>
      <c r="Y30" s="45">
        <v>10601.8</v>
      </c>
      <c r="Z30" s="46">
        <v>10601.8</v>
      </c>
      <c r="AA30" s="47" t="s">
        <v>39</v>
      </c>
      <c r="AB30" s="81">
        <v>3</v>
      </c>
      <c r="AC30" s="81">
        <v>0</v>
      </c>
      <c r="AD30" s="81" t="s">
        <v>250</v>
      </c>
    </row>
    <row r="31" spans="1:30" ht="131.25" customHeight="1">
      <c r="A31" s="80"/>
      <c r="B31" s="37">
        <v>3000</v>
      </c>
      <c r="C31" s="38">
        <v>3000</v>
      </c>
      <c r="D31" s="13" t="s">
        <v>243</v>
      </c>
      <c r="E31" s="14">
        <v>3100</v>
      </c>
      <c r="F31" s="15" t="s">
        <v>248</v>
      </c>
      <c r="G31" s="16">
        <v>3181</v>
      </c>
      <c r="H31" s="39" t="s">
        <v>184</v>
      </c>
      <c r="I31" s="40" t="s">
        <v>52</v>
      </c>
      <c r="J31" s="41" t="s">
        <v>185</v>
      </c>
      <c r="K31" s="4" t="s">
        <v>68</v>
      </c>
      <c r="L31" s="48" t="s">
        <v>254</v>
      </c>
      <c r="M31" s="49" t="s">
        <v>186</v>
      </c>
      <c r="N31" s="49" t="s">
        <v>256</v>
      </c>
      <c r="O31" s="42"/>
      <c r="P31" s="42"/>
      <c r="Q31" s="43"/>
      <c r="R31" s="96" t="s">
        <v>411</v>
      </c>
      <c r="S31" s="50" t="s">
        <v>56</v>
      </c>
      <c r="T31" s="97" t="s">
        <v>412</v>
      </c>
      <c r="U31" s="44">
        <v>118.5</v>
      </c>
      <c r="V31" s="45">
        <v>118.5</v>
      </c>
      <c r="W31" s="45">
        <v>150</v>
      </c>
      <c r="X31" s="45">
        <v>150</v>
      </c>
      <c r="Y31" s="45">
        <v>150</v>
      </c>
      <c r="Z31" s="46">
        <v>150</v>
      </c>
      <c r="AA31" s="47" t="s">
        <v>39</v>
      </c>
      <c r="AB31" s="81">
        <v>3</v>
      </c>
      <c r="AC31" s="81">
        <v>0</v>
      </c>
      <c r="AD31" s="81" t="s">
        <v>250</v>
      </c>
    </row>
    <row r="32" spans="1:30" ht="188.25" customHeight="1">
      <c r="A32" s="80"/>
      <c r="B32" s="37">
        <v>3000</v>
      </c>
      <c r="C32" s="38">
        <v>3000</v>
      </c>
      <c r="D32" s="13" t="s">
        <v>243</v>
      </c>
      <c r="E32" s="14">
        <v>3100</v>
      </c>
      <c r="F32" s="15" t="s">
        <v>248</v>
      </c>
      <c r="G32" s="16">
        <v>3182</v>
      </c>
      <c r="H32" s="39" t="s">
        <v>187</v>
      </c>
      <c r="I32" s="40" t="s">
        <v>53</v>
      </c>
      <c r="J32" s="41" t="s">
        <v>188</v>
      </c>
      <c r="K32" s="98" t="s">
        <v>379</v>
      </c>
      <c r="L32" s="48" t="s">
        <v>189</v>
      </c>
      <c r="M32" s="49" t="s">
        <v>190</v>
      </c>
      <c r="N32" s="49" t="s">
        <v>191</v>
      </c>
      <c r="O32" s="42"/>
      <c r="P32" s="42"/>
      <c r="Q32" s="43"/>
      <c r="R32" s="50" t="s">
        <v>192</v>
      </c>
      <c r="S32" s="50" t="s">
        <v>56</v>
      </c>
      <c r="T32" s="49" t="s">
        <v>395</v>
      </c>
      <c r="U32" s="44">
        <v>430</v>
      </c>
      <c r="V32" s="45">
        <v>424.1</v>
      </c>
      <c r="W32" s="45">
        <v>650</v>
      </c>
      <c r="X32" s="45">
        <v>620</v>
      </c>
      <c r="Y32" s="45">
        <v>120</v>
      </c>
      <c r="Z32" s="46">
        <v>120</v>
      </c>
      <c r="AA32" s="47" t="s">
        <v>39</v>
      </c>
      <c r="AB32" s="81">
        <v>3</v>
      </c>
      <c r="AC32" s="81">
        <v>0</v>
      </c>
      <c r="AD32" s="81" t="s">
        <v>250</v>
      </c>
    </row>
    <row r="33" spans="1:30" ht="120.75" customHeight="1">
      <c r="A33" s="80"/>
      <c r="B33" s="120">
        <v>3200</v>
      </c>
      <c r="C33" s="120"/>
      <c r="D33" s="13" t="s">
        <v>243</v>
      </c>
      <c r="E33" s="14"/>
      <c r="F33" s="15" t="s">
        <v>54</v>
      </c>
      <c r="G33" s="16"/>
      <c r="H33" s="17" t="s">
        <v>193</v>
      </c>
      <c r="I33" s="79" t="s">
        <v>264</v>
      </c>
      <c r="J33" s="17" t="s">
        <v>194</v>
      </c>
      <c r="K33" s="19" t="s">
        <v>39</v>
      </c>
      <c r="L33" s="20" t="s">
        <v>39</v>
      </c>
      <c r="M33" s="20" t="s">
        <v>39</v>
      </c>
      <c r="N33" s="20" t="s">
        <v>39</v>
      </c>
      <c r="O33" s="20" t="s">
        <v>39</v>
      </c>
      <c r="P33" s="20" t="s">
        <v>39</v>
      </c>
      <c r="Q33" s="20" t="s">
        <v>39</v>
      </c>
      <c r="R33" s="20" t="s">
        <v>39</v>
      </c>
      <c r="S33" s="20" t="s">
        <v>39</v>
      </c>
      <c r="T33" s="20" t="s">
        <v>39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2" t="s">
        <v>39</v>
      </c>
      <c r="AB33" s="81">
        <v>29</v>
      </c>
      <c r="AC33" s="81"/>
      <c r="AD33" s="81" t="s">
        <v>194</v>
      </c>
    </row>
    <row r="34" spans="1:30" ht="111" customHeight="1">
      <c r="A34" s="80"/>
      <c r="B34" s="120">
        <v>3300</v>
      </c>
      <c r="C34" s="120"/>
      <c r="D34" s="13" t="s">
        <v>243</v>
      </c>
      <c r="E34" s="14"/>
      <c r="F34" s="15" t="s">
        <v>210</v>
      </c>
      <c r="G34" s="16"/>
      <c r="H34" s="17" t="s">
        <v>211</v>
      </c>
      <c r="I34" s="79" t="s">
        <v>210</v>
      </c>
      <c r="J34" s="17" t="s">
        <v>212</v>
      </c>
      <c r="K34" s="19" t="s">
        <v>39</v>
      </c>
      <c r="L34" s="20" t="s">
        <v>39</v>
      </c>
      <c r="M34" s="20" t="s">
        <v>39</v>
      </c>
      <c r="N34" s="20" t="s">
        <v>39</v>
      </c>
      <c r="O34" s="20" t="s">
        <v>39</v>
      </c>
      <c r="P34" s="20" t="s">
        <v>39</v>
      </c>
      <c r="Q34" s="20" t="s">
        <v>39</v>
      </c>
      <c r="R34" s="20" t="s">
        <v>39</v>
      </c>
      <c r="S34" s="20" t="s">
        <v>39</v>
      </c>
      <c r="T34" s="20" t="s">
        <v>39</v>
      </c>
      <c r="U34" s="21">
        <f aca="true" t="shared" si="1" ref="U34:Z34">U35+U36+U37+U38+U39+U40+U41+U42+U43+U44+U45+U46</f>
        <v>632976.2</v>
      </c>
      <c r="V34" s="21">
        <f t="shared" si="1"/>
        <v>620110.6000000001</v>
      </c>
      <c r="W34" s="21">
        <f t="shared" si="1"/>
        <v>652407.6000000001</v>
      </c>
      <c r="X34" s="21">
        <f t="shared" si="1"/>
        <v>682432.4</v>
      </c>
      <c r="Y34" s="21">
        <f t="shared" si="1"/>
        <v>713375.5</v>
      </c>
      <c r="Z34" s="21">
        <f t="shared" si="1"/>
        <v>712678.1</v>
      </c>
      <c r="AA34" s="22" t="s">
        <v>39</v>
      </c>
      <c r="AB34" s="81">
        <v>11</v>
      </c>
      <c r="AC34" s="81"/>
      <c r="AD34" s="81" t="s">
        <v>212</v>
      </c>
    </row>
    <row r="35" spans="1:30" ht="79.5" customHeight="1">
      <c r="A35" s="80"/>
      <c r="B35" s="23">
        <v>3000</v>
      </c>
      <c r="C35" s="24">
        <v>3000</v>
      </c>
      <c r="D35" s="13" t="s">
        <v>243</v>
      </c>
      <c r="E35" s="14">
        <v>3300</v>
      </c>
      <c r="F35" s="15" t="s">
        <v>210</v>
      </c>
      <c r="G35" s="16">
        <v>3301</v>
      </c>
      <c r="H35" s="25" t="s">
        <v>213</v>
      </c>
      <c r="I35" s="26" t="s">
        <v>234</v>
      </c>
      <c r="J35" s="27" t="s">
        <v>214</v>
      </c>
      <c r="K35" s="3" t="s">
        <v>235</v>
      </c>
      <c r="L35" s="28" t="s">
        <v>40</v>
      </c>
      <c r="M35" s="29" t="s">
        <v>195</v>
      </c>
      <c r="N35" s="29" t="s">
        <v>42</v>
      </c>
      <c r="O35" s="29" t="s">
        <v>236</v>
      </c>
      <c r="P35" s="29" t="s">
        <v>55</v>
      </c>
      <c r="Q35" s="32" t="s">
        <v>237</v>
      </c>
      <c r="R35" s="31"/>
      <c r="S35" s="31"/>
      <c r="T35" s="30"/>
      <c r="U35" s="33">
        <v>3838.6</v>
      </c>
      <c r="V35" s="34">
        <v>3838.6</v>
      </c>
      <c r="W35" s="34">
        <v>4041.6</v>
      </c>
      <c r="X35" s="34">
        <v>4018.1</v>
      </c>
      <c r="Y35" s="34">
        <v>3101.8</v>
      </c>
      <c r="Z35" s="35">
        <v>3101.8</v>
      </c>
      <c r="AA35" s="60"/>
      <c r="AB35" s="81">
        <v>3</v>
      </c>
      <c r="AC35" s="81">
        <v>0</v>
      </c>
      <c r="AD35" s="81" t="s">
        <v>212</v>
      </c>
    </row>
    <row r="36" spans="1:30" ht="77.25" customHeight="1">
      <c r="A36" s="80"/>
      <c r="B36" s="37">
        <v>3000</v>
      </c>
      <c r="C36" s="38">
        <v>3000</v>
      </c>
      <c r="D36" s="13" t="s">
        <v>243</v>
      </c>
      <c r="E36" s="14">
        <v>3300</v>
      </c>
      <c r="F36" s="15" t="s">
        <v>210</v>
      </c>
      <c r="G36" s="16">
        <v>3302</v>
      </c>
      <c r="H36" s="39" t="s">
        <v>215</v>
      </c>
      <c r="I36" s="40" t="s">
        <v>238</v>
      </c>
      <c r="J36" s="41" t="s">
        <v>216</v>
      </c>
      <c r="K36" s="4" t="s">
        <v>239</v>
      </c>
      <c r="L36" s="48" t="s">
        <v>40</v>
      </c>
      <c r="M36" s="49" t="s">
        <v>195</v>
      </c>
      <c r="N36" s="49" t="s">
        <v>42</v>
      </c>
      <c r="O36" s="49" t="s">
        <v>217</v>
      </c>
      <c r="P36" s="49" t="s">
        <v>41</v>
      </c>
      <c r="Q36" s="50" t="s">
        <v>218</v>
      </c>
      <c r="R36" s="96" t="s">
        <v>399</v>
      </c>
      <c r="S36" s="116" t="s">
        <v>398</v>
      </c>
      <c r="T36" s="115" t="s">
        <v>397</v>
      </c>
      <c r="U36" s="44">
        <v>1319.7</v>
      </c>
      <c r="V36" s="45">
        <v>1319.7</v>
      </c>
      <c r="W36" s="45">
        <v>2092.1</v>
      </c>
      <c r="X36" s="45">
        <v>1394.7</v>
      </c>
      <c r="Y36" s="45">
        <v>697.4</v>
      </c>
      <c r="Z36" s="46">
        <v>0</v>
      </c>
      <c r="AA36" s="69"/>
      <c r="AB36" s="81">
        <v>3</v>
      </c>
      <c r="AC36" s="81">
        <v>0</v>
      </c>
      <c r="AD36" s="81" t="s">
        <v>212</v>
      </c>
    </row>
    <row r="37" spans="1:30" ht="213.75" customHeight="1">
      <c r="A37" s="80"/>
      <c r="B37" s="12">
        <v>3000</v>
      </c>
      <c r="C37" s="51">
        <v>3000</v>
      </c>
      <c r="D37" s="13" t="s">
        <v>243</v>
      </c>
      <c r="E37" s="14">
        <v>3300</v>
      </c>
      <c r="F37" s="15" t="s">
        <v>210</v>
      </c>
      <c r="G37" s="16">
        <v>3303</v>
      </c>
      <c r="H37" s="52" t="s">
        <v>219</v>
      </c>
      <c r="I37" s="53" t="s">
        <v>240</v>
      </c>
      <c r="J37" s="86" t="s">
        <v>220</v>
      </c>
      <c r="K37" s="9" t="s">
        <v>241</v>
      </c>
      <c r="L37" s="48" t="s">
        <v>221</v>
      </c>
      <c r="M37" s="61" t="s">
        <v>222</v>
      </c>
      <c r="N37" s="61" t="s">
        <v>223</v>
      </c>
      <c r="O37" s="55"/>
      <c r="P37" s="55"/>
      <c r="Q37" s="56"/>
      <c r="R37" s="56"/>
      <c r="S37" s="56"/>
      <c r="T37" s="55"/>
      <c r="U37" s="57">
        <v>171.4</v>
      </c>
      <c r="V37" s="58">
        <v>171.4</v>
      </c>
      <c r="W37" s="58">
        <v>30.1</v>
      </c>
      <c r="X37" s="58">
        <v>32</v>
      </c>
      <c r="Y37" s="58">
        <v>33.7</v>
      </c>
      <c r="Z37" s="59">
        <v>33.7</v>
      </c>
      <c r="AA37" s="62"/>
      <c r="AB37" s="81">
        <v>3</v>
      </c>
      <c r="AC37" s="81">
        <v>0</v>
      </c>
      <c r="AD37" s="81" t="s">
        <v>212</v>
      </c>
    </row>
    <row r="38" spans="1:30" ht="194.25" customHeight="1">
      <c r="A38" s="80"/>
      <c r="B38" s="23">
        <v>3000</v>
      </c>
      <c r="C38" s="24">
        <v>3000</v>
      </c>
      <c r="D38" s="13" t="s">
        <v>243</v>
      </c>
      <c r="E38" s="14">
        <v>3200</v>
      </c>
      <c r="F38" s="15" t="s">
        <v>54</v>
      </c>
      <c r="G38" s="16">
        <v>3201</v>
      </c>
      <c r="H38" s="88" t="s">
        <v>300</v>
      </c>
      <c r="I38" s="40" t="s">
        <v>298</v>
      </c>
      <c r="J38" s="88" t="s">
        <v>289</v>
      </c>
      <c r="K38" s="4" t="s">
        <v>68</v>
      </c>
      <c r="L38" s="49" t="s">
        <v>40</v>
      </c>
      <c r="M38" s="49" t="s">
        <v>195</v>
      </c>
      <c r="N38" s="49" t="s">
        <v>42</v>
      </c>
      <c r="O38" s="97" t="s">
        <v>317</v>
      </c>
      <c r="P38" s="97" t="s">
        <v>318</v>
      </c>
      <c r="Q38" s="97" t="s">
        <v>319</v>
      </c>
      <c r="R38" s="42"/>
      <c r="S38" s="42"/>
      <c r="T38" s="42"/>
      <c r="U38" s="46">
        <v>1845.2</v>
      </c>
      <c r="V38" s="46">
        <v>1793</v>
      </c>
      <c r="W38" s="46">
        <v>1859.9</v>
      </c>
      <c r="X38" s="46">
        <v>1886</v>
      </c>
      <c r="Y38" s="46">
        <v>1910.6</v>
      </c>
      <c r="Z38" s="46">
        <v>1910.6</v>
      </c>
      <c r="AA38" s="87"/>
      <c r="AB38" s="81">
        <v>3</v>
      </c>
      <c r="AC38" s="81">
        <v>0</v>
      </c>
      <c r="AD38" s="81" t="s">
        <v>194</v>
      </c>
    </row>
    <row r="39" spans="1:30" ht="192" customHeight="1">
      <c r="A39" s="80"/>
      <c r="B39" s="37">
        <v>3000</v>
      </c>
      <c r="C39" s="38">
        <v>3000</v>
      </c>
      <c r="D39" s="13" t="s">
        <v>243</v>
      </c>
      <c r="E39" s="14">
        <v>3200</v>
      </c>
      <c r="F39" s="15" t="s">
        <v>54</v>
      </c>
      <c r="G39" s="16">
        <v>3203</v>
      </c>
      <c r="H39" s="89" t="s">
        <v>301</v>
      </c>
      <c r="I39" s="40" t="s">
        <v>196</v>
      </c>
      <c r="J39" s="41" t="s">
        <v>290</v>
      </c>
      <c r="K39" s="4" t="s">
        <v>242</v>
      </c>
      <c r="L39" s="48" t="s">
        <v>40</v>
      </c>
      <c r="M39" s="49" t="s">
        <v>195</v>
      </c>
      <c r="N39" s="49" t="s">
        <v>42</v>
      </c>
      <c r="O39" s="49" t="s">
        <v>197</v>
      </c>
      <c r="P39" s="49" t="s">
        <v>55</v>
      </c>
      <c r="Q39" s="50" t="s">
        <v>198</v>
      </c>
      <c r="R39" s="50" t="s">
        <v>387</v>
      </c>
      <c r="S39" s="43"/>
      <c r="T39" s="42"/>
      <c r="U39" s="44">
        <v>11300</v>
      </c>
      <c r="V39" s="45">
        <v>9181.6</v>
      </c>
      <c r="W39" s="45">
        <v>13472.8</v>
      </c>
      <c r="X39" s="45">
        <v>14286.4</v>
      </c>
      <c r="Y39" s="45">
        <v>14906.8</v>
      </c>
      <c r="Z39" s="46">
        <v>14906.8</v>
      </c>
      <c r="AA39" s="69"/>
      <c r="AB39" s="81">
        <v>3</v>
      </c>
      <c r="AC39" s="81">
        <v>0</v>
      </c>
      <c r="AD39" s="81" t="s">
        <v>194</v>
      </c>
    </row>
    <row r="40" spans="1:30" ht="162" customHeight="1">
      <c r="A40" s="80"/>
      <c r="B40" s="37">
        <v>3000</v>
      </c>
      <c r="C40" s="38">
        <v>3000</v>
      </c>
      <c r="D40" s="13" t="s">
        <v>243</v>
      </c>
      <c r="E40" s="14">
        <v>3200</v>
      </c>
      <c r="F40" s="15" t="s">
        <v>54</v>
      </c>
      <c r="G40" s="16">
        <v>3204</v>
      </c>
      <c r="H40" s="89" t="s">
        <v>302</v>
      </c>
      <c r="I40" s="40" t="s">
        <v>199</v>
      </c>
      <c r="J40" s="41" t="s">
        <v>291</v>
      </c>
      <c r="K40" s="4" t="s">
        <v>200</v>
      </c>
      <c r="L40" s="48" t="s">
        <v>40</v>
      </c>
      <c r="M40" s="49" t="s">
        <v>195</v>
      </c>
      <c r="N40" s="49" t="s">
        <v>42</v>
      </c>
      <c r="O40" s="49" t="s">
        <v>201</v>
      </c>
      <c r="P40" s="49" t="s">
        <v>41</v>
      </c>
      <c r="Q40" s="50" t="s">
        <v>202</v>
      </c>
      <c r="R40" s="96" t="s">
        <v>387</v>
      </c>
      <c r="S40" s="43"/>
      <c r="T40" s="42"/>
      <c r="U40" s="44">
        <v>16083.5</v>
      </c>
      <c r="V40" s="45">
        <v>15956.9</v>
      </c>
      <c r="W40" s="45">
        <v>15896.1</v>
      </c>
      <c r="X40" s="45">
        <v>9404.6</v>
      </c>
      <c r="Y40" s="45">
        <v>7442.6</v>
      </c>
      <c r="Z40" s="46">
        <v>7442.6</v>
      </c>
      <c r="AA40" s="69"/>
      <c r="AB40" s="81">
        <v>3</v>
      </c>
      <c r="AC40" s="81">
        <v>0</v>
      </c>
      <c r="AD40" s="81" t="s">
        <v>194</v>
      </c>
    </row>
    <row r="41" spans="1:30" ht="96.75" customHeight="1">
      <c r="A41" s="80"/>
      <c r="B41" s="37">
        <v>3000</v>
      </c>
      <c r="C41" s="38">
        <v>3000</v>
      </c>
      <c r="D41" s="13" t="s">
        <v>243</v>
      </c>
      <c r="E41" s="14">
        <v>3200</v>
      </c>
      <c r="F41" s="15" t="s">
        <v>54</v>
      </c>
      <c r="G41" s="16">
        <v>3205</v>
      </c>
      <c r="H41" s="89" t="s">
        <v>303</v>
      </c>
      <c r="I41" s="40" t="s">
        <v>203</v>
      </c>
      <c r="J41" s="41" t="s">
        <v>292</v>
      </c>
      <c r="K41" s="4" t="s">
        <v>46</v>
      </c>
      <c r="L41" s="48" t="s">
        <v>40</v>
      </c>
      <c r="M41" s="49" t="s">
        <v>195</v>
      </c>
      <c r="N41" s="49" t="s">
        <v>42</v>
      </c>
      <c r="O41" s="49" t="s">
        <v>204</v>
      </c>
      <c r="P41" s="49" t="s">
        <v>55</v>
      </c>
      <c r="Q41" s="50" t="s">
        <v>205</v>
      </c>
      <c r="R41" s="43"/>
      <c r="S41" s="43"/>
      <c r="T41" s="42"/>
      <c r="U41" s="44">
        <v>4075.5</v>
      </c>
      <c r="V41" s="45">
        <v>4015.9</v>
      </c>
      <c r="W41" s="45">
        <v>4641.6</v>
      </c>
      <c r="X41" s="45">
        <v>4813.4</v>
      </c>
      <c r="Y41" s="45">
        <v>4978.7</v>
      </c>
      <c r="Z41" s="46">
        <v>4978.7</v>
      </c>
      <c r="AA41" s="69"/>
      <c r="AB41" s="81">
        <v>3</v>
      </c>
      <c r="AC41" s="81">
        <v>0</v>
      </c>
      <c r="AD41" s="81" t="s">
        <v>194</v>
      </c>
    </row>
    <row r="42" spans="1:30" ht="129" customHeight="1">
      <c r="A42" s="80"/>
      <c r="B42" s="37">
        <v>3000</v>
      </c>
      <c r="C42" s="38">
        <v>3000</v>
      </c>
      <c r="D42" s="13" t="s">
        <v>243</v>
      </c>
      <c r="E42" s="14">
        <v>3200</v>
      </c>
      <c r="F42" s="15" t="s">
        <v>54</v>
      </c>
      <c r="G42" s="16">
        <v>3206</v>
      </c>
      <c r="H42" s="89" t="s">
        <v>304</v>
      </c>
      <c r="I42" s="40" t="s">
        <v>206</v>
      </c>
      <c r="J42" s="41" t="s">
        <v>293</v>
      </c>
      <c r="K42" s="98" t="s">
        <v>299</v>
      </c>
      <c r="L42" s="48" t="s">
        <v>40</v>
      </c>
      <c r="M42" s="49" t="s">
        <v>195</v>
      </c>
      <c r="N42" s="49" t="s">
        <v>42</v>
      </c>
      <c r="O42" s="49" t="s">
        <v>207</v>
      </c>
      <c r="P42" s="49" t="s">
        <v>55</v>
      </c>
      <c r="Q42" s="50" t="s">
        <v>208</v>
      </c>
      <c r="R42" s="96" t="s">
        <v>386</v>
      </c>
      <c r="S42" s="96" t="s">
        <v>414</v>
      </c>
      <c r="T42" s="97" t="s">
        <v>415</v>
      </c>
      <c r="U42" s="44">
        <v>20268</v>
      </c>
      <c r="V42" s="45">
        <v>19367.8</v>
      </c>
      <c r="W42" s="45">
        <v>25674.2</v>
      </c>
      <c r="X42" s="45">
        <v>26817.3</v>
      </c>
      <c r="Y42" s="45">
        <v>27038.4</v>
      </c>
      <c r="Z42" s="46">
        <v>27038.4</v>
      </c>
      <c r="AA42" s="69"/>
      <c r="AB42" s="81">
        <v>3</v>
      </c>
      <c r="AC42" s="81">
        <v>0</v>
      </c>
      <c r="AD42" s="81" t="s">
        <v>194</v>
      </c>
    </row>
    <row r="43" spans="1:30" ht="147.75" customHeight="1">
      <c r="A43" s="80"/>
      <c r="B43" s="37">
        <v>3000</v>
      </c>
      <c r="C43" s="38">
        <v>3000</v>
      </c>
      <c r="D43" s="13" t="s">
        <v>243</v>
      </c>
      <c r="E43" s="14">
        <v>3200</v>
      </c>
      <c r="F43" s="15" t="s">
        <v>54</v>
      </c>
      <c r="G43" s="16">
        <v>3207</v>
      </c>
      <c r="H43" s="89" t="s">
        <v>305</v>
      </c>
      <c r="I43" s="40" t="s">
        <v>153</v>
      </c>
      <c r="J43" s="41" t="s">
        <v>294</v>
      </c>
      <c r="K43" s="4" t="s">
        <v>68</v>
      </c>
      <c r="L43" s="48" t="s">
        <v>40</v>
      </c>
      <c r="M43" s="49" t="s">
        <v>195</v>
      </c>
      <c r="N43" s="49" t="s">
        <v>42</v>
      </c>
      <c r="O43" s="49" t="s">
        <v>154</v>
      </c>
      <c r="P43" s="49" t="s">
        <v>177</v>
      </c>
      <c r="Q43" s="50" t="s">
        <v>155</v>
      </c>
      <c r="R43" s="43"/>
      <c r="S43" s="43"/>
      <c r="T43" s="42"/>
      <c r="U43" s="44">
        <v>65.6</v>
      </c>
      <c r="V43" s="45">
        <v>65.6</v>
      </c>
      <c r="W43" s="45">
        <v>65.6</v>
      </c>
      <c r="X43" s="45">
        <v>65.6</v>
      </c>
      <c r="Y43" s="45">
        <v>65.6</v>
      </c>
      <c r="Z43" s="46">
        <v>65.6</v>
      </c>
      <c r="AA43" s="69"/>
      <c r="AB43" s="81">
        <v>3</v>
      </c>
      <c r="AC43" s="81">
        <v>0</v>
      </c>
      <c r="AD43" s="81" t="s">
        <v>194</v>
      </c>
    </row>
    <row r="44" spans="1:30" ht="141.75" customHeight="1">
      <c r="A44" s="80"/>
      <c r="B44" s="37">
        <v>3000</v>
      </c>
      <c r="C44" s="38">
        <v>3000</v>
      </c>
      <c r="D44" s="13" t="s">
        <v>243</v>
      </c>
      <c r="E44" s="14">
        <v>3200</v>
      </c>
      <c r="F44" s="15" t="s">
        <v>54</v>
      </c>
      <c r="G44" s="16">
        <v>3208</v>
      </c>
      <c r="H44" s="89" t="s">
        <v>306</v>
      </c>
      <c r="I44" s="40" t="s">
        <v>209</v>
      </c>
      <c r="J44" s="41" t="s">
        <v>295</v>
      </c>
      <c r="K44" s="84">
        <v>405</v>
      </c>
      <c r="L44" s="48" t="s">
        <v>40</v>
      </c>
      <c r="M44" s="49" t="s">
        <v>195</v>
      </c>
      <c r="N44" s="49" t="s">
        <v>42</v>
      </c>
      <c r="O44" s="49" t="s">
        <v>64</v>
      </c>
      <c r="P44" s="49" t="s">
        <v>55</v>
      </c>
      <c r="Q44" s="50" t="s">
        <v>65</v>
      </c>
      <c r="R44" s="50" t="s">
        <v>278</v>
      </c>
      <c r="S44" s="50" t="s">
        <v>56</v>
      </c>
      <c r="T44" s="49" t="s">
        <v>395</v>
      </c>
      <c r="U44" s="44">
        <v>1473</v>
      </c>
      <c r="V44" s="45">
        <v>691.3</v>
      </c>
      <c r="W44" s="45">
        <v>1475.9</v>
      </c>
      <c r="X44" s="45">
        <v>1475.9</v>
      </c>
      <c r="Y44" s="45">
        <v>1475.9</v>
      </c>
      <c r="Z44" s="46">
        <v>1475.9</v>
      </c>
      <c r="AA44" s="69"/>
      <c r="AB44" s="81">
        <v>3</v>
      </c>
      <c r="AC44" s="81">
        <v>0</v>
      </c>
      <c r="AD44" s="81" t="s">
        <v>194</v>
      </c>
    </row>
    <row r="45" spans="1:30" ht="294.75" customHeight="1">
      <c r="A45" s="80"/>
      <c r="B45" s="12">
        <v>3000</v>
      </c>
      <c r="C45" s="51">
        <v>3000</v>
      </c>
      <c r="D45" s="13" t="s">
        <v>243</v>
      </c>
      <c r="E45" s="14">
        <v>3200</v>
      </c>
      <c r="F45" s="15" t="s">
        <v>54</v>
      </c>
      <c r="G45" s="16">
        <v>3209</v>
      </c>
      <c r="H45" s="90" t="s">
        <v>307</v>
      </c>
      <c r="I45" s="53" t="s">
        <v>308</v>
      </c>
      <c r="J45" s="85" t="s">
        <v>296</v>
      </c>
      <c r="K45" s="113" t="s">
        <v>380</v>
      </c>
      <c r="L45" s="48" t="s">
        <v>40</v>
      </c>
      <c r="M45" s="49" t="s">
        <v>195</v>
      </c>
      <c r="N45" s="49" t="s">
        <v>42</v>
      </c>
      <c r="O45" s="49" t="s">
        <v>117</v>
      </c>
      <c r="P45" s="49" t="s">
        <v>41</v>
      </c>
      <c r="Q45" s="50" t="s">
        <v>118</v>
      </c>
      <c r="R45" s="96" t="s">
        <v>385</v>
      </c>
      <c r="S45" s="96" t="s">
        <v>413</v>
      </c>
      <c r="T45" s="97" t="s">
        <v>416</v>
      </c>
      <c r="U45" s="46">
        <v>572397.7</v>
      </c>
      <c r="V45" s="46">
        <v>563570.9</v>
      </c>
      <c r="W45" s="46">
        <v>583033.8</v>
      </c>
      <c r="X45" s="46">
        <v>618016.5</v>
      </c>
      <c r="Y45" s="46">
        <v>651535.3</v>
      </c>
      <c r="Z45" s="46">
        <v>651535.3</v>
      </c>
      <c r="AA45" s="62"/>
      <c r="AB45" s="81">
        <v>3</v>
      </c>
      <c r="AC45" s="81">
        <v>0</v>
      </c>
      <c r="AD45" s="81" t="s">
        <v>194</v>
      </c>
    </row>
    <row r="46" spans="1:30" ht="225" customHeight="1">
      <c r="A46" s="80"/>
      <c r="B46" s="12"/>
      <c r="C46" s="51"/>
      <c r="D46" s="13"/>
      <c r="E46" s="14"/>
      <c r="F46" s="15"/>
      <c r="G46" s="16"/>
      <c r="H46" s="90"/>
      <c r="I46" s="100" t="s">
        <v>325</v>
      </c>
      <c r="J46" s="85" t="s">
        <v>297</v>
      </c>
      <c r="K46" s="84">
        <v>1004</v>
      </c>
      <c r="L46" s="48" t="s">
        <v>40</v>
      </c>
      <c r="M46" s="49" t="s">
        <v>195</v>
      </c>
      <c r="N46" s="49" t="s">
        <v>42</v>
      </c>
      <c r="O46" s="97" t="s">
        <v>322</v>
      </c>
      <c r="P46" s="97" t="s">
        <v>323</v>
      </c>
      <c r="Q46" s="96" t="s">
        <v>324</v>
      </c>
      <c r="R46" s="96" t="s">
        <v>384</v>
      </c>
      <c r="S46" s="96" t="s">
        <v>316</v>
      </c>
      <c r="T46" s="97" t="s">
        <v>352</v>
      </c>
      <c r="U46" s="57">
        <v>138</v>
      </c>
      <c r="V46" s="58">
        <v>137.9</v>
      </c>
      <c r="W46" s="58">
        <v>123.9</v>
      </c>
      <c r="X46" s="58">
        <v>221.9</v>
      </c>
      <c r="Y46" s="58">
        <v>188.7</v>
      </c>
      <c r="Z46" s="59">
        <v>188.7</v>
      </c>
      <c r="AA46" s="62"/>
      <c r="AB46" s="81"/>
      <c r="AC46" s="81"/>
      <c r="AD46" s="81"/>
    </row>
    <row r="47" spans="1:30" ht="156" customHeight="1">
      <c r="A47" s="80"/>
      <c r="B47" s="120">
        <v>3400</v>
      </c>
      <c r="C47" s="120"/>
      <c r="D47" s="13" t="s">
        <v>243</v>
      </c>
      <c r="E47" s="14"/>
      <c r="F47" s="15" t="s">
        <v>244</v>
      </c>
      <c r="G47" s="16"/>
      <c r="H47" s="17" t="s">
        <v>224</v>
      </c>
      <c r="I47" s="18" t="s">
        <v>244</v>
      </c>
      <c r="J47" s="17" t="s">
        <v>247</v>
      </c>
      <c r="K47" s="19" t="s">
        <v>39</v>
      </c>
      <c r="L47" s="20" t="s">
        <v>39</v>
      </c>
      <c r="M47" s="20" t="s">
        <v>39</v>
      </c>
      <c r="N47" s="20" t="s">
        <v>39</v>
      </c>
      <c r="O47" s="20" t="s">
        <v>39</v>
      </c>
      <c r="P47" s="20" t="s">
        <v>39</v>
      </c>
      <c r="Q47" s="20" t="s">
        <v>39</v>
      </c>
      <c r="R47" s="20" t="s">
        <v>39</v>
      </c>
      <c r="S47" s="20" t="s">
        <v>39</v>
      </c>
      <c r="T47" s="20" t="s">
        <v>39</v>
      </c>
      <c r="U47" s="21">
        <f aca="true" t="shared" si="2" ref="U47:Z47">U48+U49</f>
        <v>31169.8</v>
      </c>
      <c r="V47" s="21">
        <f t="shared" si="2"/>
        <v>24500</v>
      </c>
      <c r="W47" s="21">
        <f t="shared" si="2"/>
        <v>13032.4</v>
      </c>
      <c r="X47" s="21">
        <f t="shared" si="2"/>
        <v>12867.5</v>
      </c>
      <c r="Y47" s="21">
        <f t="shared" si="2"/>
        <v>12120.5</v>
      </c>
      <c r="Z47" s="106">
        <f t="shared" si="2"/>
        <v>12120.5</v>
      </c>
      <c r="AA47" s="22" t="s">
        <v>39</v>
      </c>
      <c r="AB47" s="81">
        <v>8</v>
      </c>
      <c r="AC47" s="81"/>
      <c r="AD47" s="81" t="s">
        <v>247</v>
      </c>
    </row>
    <row r="48" spans="1:30" ht="137.25" customHeight="1">
      <c r="A48" s="80"/>
      <c r="B48" s="23">
        <v>3000</v>
      </c>
      <c r="C48" s="24">
        <v>3000</v>
      </c>
      <c r="D48" s="13" t="s">
        <v>243</v>
      </c>
      <c r="E48" s="14">
        <v>3400</v>
      </c>
      <c r="F48" s="15" t="s">
        <v>244</v>
      </c>
      <c r="G48" s="16">
        <v>3401</v>
      </c>
      <c r="H48" s="25" t="s">
        <v>225</v>
      </c>
      <c r="I48" s="26" t="s">
        <v>226</v>
      </c>
      <c r="J48" s="27" t="s">
        <v>227</v>
      </c>
      <c r="K48" s="3" t="s">
        <v>46</v>
      </c>
      <c r="L48" s="93" t="s">
        <v>123</v>
      </c>
      <c r="M48" s="95" t="s">
        <v>228</v>
      </c>
      <c r="N48" s="95" t="s">
        <v>125</v>
      </c>
      <c r="O48" s="29" t="s">
        <v>229</v>
      </c>
      <c r="P48" s="29" t="s">
        <v>41</v>
      </c>
      <c r="Q48" s="32" t="s">
        <v>230</v>
      </c>
      <c r="R48" s="32" t="s">
        <v>276</v>
      </c>
      <c r="S48" s="32" t="s">
        <v>69</v>
      </c>
      <c r="T48" s="29" t="s">
        <v>347</v>
      </c>
      <c r="U48" s="33">
        <v>28859.8</v>
      </c>
      <c r="V48" s="34">
        <v>22210.8</v>
      </c>
      <c r="W48" s="34">
        <v>10761.9</v>
      </c>
      <c r="X48" s="34">
        <v>11112.5</v>
      </c>
      <c r="Y48" s="34">
        <v>10365.5</v>
      </c>
      <c r="Z48" s="35">
        <v>10365.5</v>
      </c>
      <c r="AA48" s="60"/>
      <c r="AB48" s="81">
        <v>3</v>
      </c>
      <c r="AC48" s="81">
        <v>0</v>
      </c>
      <c r="AD48" s="81" t="s">
        <v>247</v>
      </c>
    </row>
    <row r="49" spans="1:30" ht="409.5" customHeight="1">
      <c r="A49" s="80"/>
      <c r="B49" s="12">
        <v>3000</v>
      </c>
      <c r="C49" s="51">
        <v>3000</v>
      </c>
      <c r="D49" s="13" t="s">
        <v>243</v>
      </c>
      <c r="E49" s="14">
        <v>3400</v>
      </c>
      <c r="F49" s="15" t="s">
        <v>244</v>
      </c>
      <c r="G49" s="16">
        <v>3402</v>
      </c>
      <c r="H49" s="52" t="s">
        <v>231</v>
      </c>
      <c r="I49" s="99" t="s">
        <v>321</v>
      </c>
      <c r="J49" s="54" t="s">
        <v>232</v>
      </c>
      <c r="K49" s="114" t="s">
        <v>381</v>
      </c>
      <c r="L49" s="94" t="s">
        <v>40</v>
      </c>
      <c r="M49" s="92" t="s">
        <v>314</v>
      </c>
      <c r="N49" s="92" t="s">
        <v>42</v>
      </c>
      <c r="O49" s="55"/>
      <c r="P49" s="55"/>
      <c r="Q49" s="56"/>
      <c r="R49" s="91" t="s">
        <v>383</v>
      </c>
      <c r="S49" s="91" t="s">
        <v>312</v>
      </c>
      <c r="T49" s="92" t="s">
        <v>353</v>
      </c>
      <c r="U49" s="57">
        <v>2310</v>
      </c>
      <c r="V49" s="58">
        <v>2289.2</v>
      </c>
      <c r="W49" s="58">
        <v>2270.5</v>
      </c>
      <c r="X49" s="58">
        <v>1755</v>
      </c>
      <c r="Y49" s="58">
        <v>1755</v>
      </c>
      <c r="Z49" s="59">
        <v>1755</v>
      </c>
      <c r="AA49" s="62"/>
      <c r="AB49" s="81">
        <v>3</v>
      </c>
      <c r="AC49" s="81">
        <v>0</v>
      </c>
      <c r="AD49" s="81" t="s">
        <v>247</v>
      </c>
    </row>
    <row r="50" spans="1:30" s="104" customFormat="1" ht="38.25" customHeight="1">
      <c r="A50" s="102"/>
      <c r="B50" s="121">
        <v>3000</v>
      </c>
      <c r="C50" s="121"/>
      <c r="D50" s="70" t="s">
        <v>243</v>
      </c>
      <c r="E50" s="71"/>
      <c r="F50" s="72" t="s">
        <v>244</v>
      </c>
      <c r="G50" s="73"/>
      <c r="H50" s="74" t="s">
        <v>39</v>
      </c>
      <c r="I50" s="75" t="s">
        <v>233</v>
      </c>
      <c r="J50" s="74" t="s">
        <v>39</v>
      </c>
      <c r="K50" s="76" t="s">
        <v>39</v>
      </c>
      <c r="L50" s="77" t="s">
        <v>39</v>
      </c>
      <c r="M50" s="77" t="s">
        <v>39</v>
      </c>
      <c r="N50" s="77" t="s">
        <v>39</v>
      </c>
      <c r="O50" s="77" t="s">
        <v>39</v>
      </c>
      <c r="P50" s="77" t="s">
        <v>39</v>
      </c>
      <c r="Q50" s="77" t="s">
        <v>39</v>
      </c>
      <c r="R50" s="77" t="s">
        <v>39</v>
      </c>
      <c r="S50" s="77" t="s">
        <v>39</v>
      </c>
      <c r="T50" s="77" t="s">
        <v>39</v>
      </c>
      <c r="U50" s="83">
        <f aca="true" t="shared" si="3" ref="U50:Z50">U7+U34+U33+U47</f>
        <v>1465485.9999999998</v>
      </c>
      <c r="V50" s="83">
        <f t="shared" si="3"/>
        <v>1413784.0000000002</v>
      </c>
      <c r="W50" s="83">
        <f t="shared" si="3"/>
        <v>1547317.4000000001</v>
      </c>
      <c r="X50" s="83">
        <f t="shared" si="3"/>
        <v>1368847.2000000002</v>
      </c>
      <c r="Y50" s="83">
        <f t="shared" si="3"/>
        <v>1448542.4</v>
      </c>
      <c r="Z50" s="83">
        <f t="shared" si="3"/>
        <v>1368155.9</v>
      </c>
      <c r="AA50" s="78" t="s">
        <v>39</v>
      </c>
      <c r="AB50" s="103">
        <v>225</v>
      </c>
      <c r="AC50" s="103"/>
      <c r="AD50" s="103" t="s">
        <v>247</v>
      </c>
    </row>
    <row r="52" ht="17.25">
      <c r="AA52" s="105" t="s">
        <v>1</v>
      </c>
    </row>
    <row r="53" spans="21:26" ht="12.75">
      <c r="U53" s="107"/>
      <c r="V53" s="107"/>
      <c r="W53" s="107"/>
      <c r="X53" s="107"/>
      <c r="Y53" s="107"/>
      <c r="Z53" s="107"/>
    </row>
  </sheetData>
  <sheetProtection/>
  <mergeCells count="19">
    <mergeCell ref="Y3:Z3"/>
    <mergeCell ref="H1:AA1"/>
    <mergeCell ref="U2:Z2"/>
    <mergeCell ref="H2:J4"/>
    <mergeCell ref="W3:W4"/>
    <mergeCell ref="X3:X4"/>
    <mergeCell ref="AA2:AA4"/>
    <mergeCell ref="K2:K4"/>
    <mergeCell ref="L3:N3"/>
    <mergeCell ref="R3:T3"/>
    <mergeCell ref="O3:Q3"/>
    <mergeCell ref="L2:T2"/>
    <mergeCell ref="U3:V3"/>
    <mergeCell ref="B47:C47"/>
    <mergeCell ref="B50:C50"/>
    <mergeCell ref="B33:C33"/>
    <mergeCell ref="B34:C34"/>
    <mergeCell ref="B7:C7"/>
    <mergeCell ref="B6:C6"/>
  </mergeCells>
  <printOptions gridLines="1"/>
  <pageMargins left="0.15748031496062992" right="0.15748031496062992" top="0.7874015748031497" bottom="0.3937007874015748" header="0.5118110236220472" footer="0.5118110236220472"/>
  <pageSetup fitToHeight="0" fitToWidth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zoomScalePageLayoutView="0" workbookViewId="0" topLeftCell="A1">
      <selection activeCell="H2" sqref="H2:J4"/>
    </sheetView>
  </sheetViews>
  <sheetFormatPr defaultColWidth="9.125" defaultRowHeight="12.75"/>
  <cols>
    <col min="1" max="1" width="2.125" style="82" customWidth="1"/>
    <col min="2" max="7" width="0" style="82" hidden="1" customWidth="1"/>
    <col min="8" max="8" width="5.625" style="82" customWidth="1"/>
    <col min="9" max="9" width="40.375" style="82" customWidth="1"/>
    <col min="10" max="10" width="11.625" style="82" customWidth="1"/>
    <col min="11" max="11" width="6.625" style="82" customWidth="1"/>
    <col min="12" max="12" width="34.625" style="82" hidden="1" customWidth="1"/>
    <col min="13" max="13" width="14.625" style="82" hidden="1" customWidth="1"/>
    <col min="14" max="14" width="12.50390625" style="82" hidden="1" customWidth="1"/>
    <col min="15" max="15" width="46.625" style="82" hidden="1" customWidth="1"/>
    <col min="16" max="16" width="9.625" style="82" hidden="1" customWidth="1"/>
    <col min="17" max="17" width="15.375" style="82" hidden="1" customWidth="1"/>
    <col min="18" max="18" width="48.375" style="82" hidden="1" customWidth="1"/>
    <col min="19" max="19" width="11.375" style="82" hidden="1" customWidth="1"/>
    <col min="20" max="20" width="17.625" style="82" hidden="1" customWidth="1"/>
    <col min="21" max="21" width="12.625" style="82" customWidth="1"/>
    <col min="22" max="22" width="15.125" style="82" customWidth="1"/>
    <col min="23" max="26" width="12.625" style="82" customWidth="1"/>
    <col min="27" max="27" width="20.125" style="82" hidden="1" customWidth="1"/>
    <col min="28" max="30" width="0" style="82" hidden="1" customWidth="1"/>
    <col min="31" max="31" width="9.125" style="82" customWidth="1"/>
    <col min="32" max="32" width="14.625" style="82" customWidth="1"/>
    <col min="33" max="16384" width="9.125" style="82" customWidth="1"/>
  </cols>
  <sheetData>
    <row r="1" spans="1:30" ht="57" customHeight="1">
      <c r="A1" s="101"/>
      <c r="B1" s="101"/>
      <c r="C1" s="101"/>
      <c r="D1" s="101"/>
      <c r="E1" s="101"/>
      <c r="F1" s="101"/>
      <c r="G1" s="101"/>
      <c r="H1" s="131" t="s">
        <v>354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24"/>
      <c r="W1" s="124"/>
      <c r="X1" s="124"/>
      <c r="Y1" s="124"/>
      <c r="Z1" s="124"/>
      <c r="AA1" s="123"/>
      <c r="AB1" s="101"/>
      <c r="AC1" s="101"/>
      <c r="AD1" s="101"/>
    </row>
    <row r="2" spans="1:30" ht="36" customHeight="1">
      <c r="A2" s="101"/>
      <c r="B2" s="1"/>
      <c r="C2" s="1"/>
      <c r="D2" s="1"/>
      <c r="E2" s="1"/>
      <c r="F2" s="1"/>
      <c r="G2" s="2"/>
      <c r="H2" s="118" t="s">
        <v>2</v>
      </c>
      <c r="I2" s="118"/>
      <c r="J2" s="118"/>
      <c r="K2" s="119" t="s">
        <v>3</v>
      </c>
      <c r="L2" s="119" t="s">
        <v>4</v>
      </c>
      <c r="M2" s="119"/>
      <c r="N2" s="119"/>
      <c r="O2" s="119"/>
      <c r="P2" s="119"/>
      <c r="Q2" s="119"/>
      <c r="R2" s="119"/>
      <c r="S2" s="119"/>
      <c r="T2" s="119"/>
      <c r="U2" s="119" t="s">
        <v>5</v>
      </c>
      <c r="V2" s="119"/>
      <c r="W2" s="119"/>
      <c r="X2" s="119"/>
      <c r="Y2" s="119"/>
      <c r="Z2" s="119"/>
      <c r="AA2" s="128" t="s">
        <v>6</v>
      </c>
      <c r="AB2" s="101"/>
      <c r="AC2" s="101"/>
      <c r="AD2" s="101"/>
    </row>
    <row r="3" spans="1:30" ht="31.5" customHeight="1">
      <c r="A3" s="101"/>
      <c r="B3" s="1"/>
      <c r="C3" s="1"/>
      <c r="D3" s="1"/>
      <c r="E3" s="1"/>
      <c r="F3" s="1"/>
      <c r="G3" s="2"/>
      <c r="H3" s="119"/>
      <c r="I3" s="119"/>
      <c r="J3" s="119"/>
      <c r="K3" s="119"/>
      <c r="L3" s="118" t="s">
        <v>7</v>
      </c>
      <c r="M3" s="118"/>
      <c r="N3" s="130"/>
      <c r="O3" s="118" t="s">
        <v>8</v>
      </c>
      <c r="P3" s="118"/>
      <c r="Q3" s="118"/>
      <c r="R3" s="128" t="s">
        <v>9</v>
      </c>
      <c r="S3" s="118"/>
      <c r="T3" s="130"/>
      <c r="U3" s="118" t="s">
        <v>355</v>
      </c>
      <c r="V3" s="118"/>
      <c r="W3" s="119" t="s">
        <v>356</v>
      </c>
      <c r="X3" s="130" t="s">
        <v>357</v>
      </c>
      <c r="Y3" s="118" t="s">
        <v>11</v>
      </c>
      <c r="Z3" s="118"/>
      <c r="AA3" s="129"/>
      <c r="AB3" s="101"/>
      <c r="AC3" s="101"/>
      <c r="AD3" s="101"/>
    </row>
    <row r="4" spans="1:30" ht="91.5" customHeight="1">
      <c r="A4" s="101"/>
      <c r="B4" s="1"/>
      <c r="C4" s="1"/>
      <c r="D4" s="1"/>
      <c r="E4" s="1"/>
      <c r="F4" s="1"/>
      <c r="G4" s="2"/>
      <c r="H4" s="119"/>
      <c r="I4" s="119"/>
      <c r="J4" s="119"/>
      <c r="K4" s="119"/>
      <c r="L4" s="6" t="s">
        <v>12</v>
      </c>
      <c r="M4" s="7" t="s">
        <v>13</v>
      </c>
      <c r="N4" s="7" t="s">
        <v>14</v>
      </c>
      <c r="O4" s="7" t="s">
        <v>12</v>
      </c>
      <c r="P4" s="7" t="s">
        <v>13</v>
      </c>
      <c r="Q4" s="7" t="s">
        <v>14</v>
      </c>
      <c r="R4" s="8" t="s">
        <v>12</v>
      </c>
      <c r="S4" s="8" t="s">
        <v>13</v>
      </c>
      <c r="T4" s="8" t="s">
        <v>14</v>
      </c>
      <c r="U4" s="7" t="s">
        <v>15</v>
      </c>
      <c r="V4" s="8" t="s">
        <v>16</v>
      </c>
      <c r="W4" s="119"/>
      <c r="X4" s="127"/>
      <c r="Y4" s="6" t="s">
        <v>17</v>
      </c>
      <c r="Z4" s="4" t="s">
        <v>18</v>
      </c>
      <c r="AA4" s="127"/>
      <c r="AB4" s="101"/>
      <c r="AC4" s="101"/>
      <c r="AD4" s="101"/>
    </row>
    <row r="5" spans="1:30" ht="12.75" customHeight="1">
      <c r="A5" s="101"/>
      <c r="B5" s="10"/>
      <c r="C5" s="10"/>
      <c r="D5" s="1"/>
      <c r="E5" s="10"/>
      <c r="F5" s="1"/>
      <c r="G5" s="2"/>
      <c r="H5" s="11" t="s">
        <v>19</v>
      </c>
      <c r="I5" s="5" t="s">
        <v>20</v>
      </c>
      <c r="J5" s="3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101"/>
      <c r="AC5" s="101"/>
      <c r="AD5" s="101"/>
    </row>
    <row r="6" spans="1:30" ht="25.5" customHeight="1">
      <c r="A6" s="80"/>
      <c r="B6" s="122">
        <v>3000</v>
      </c>
      <c r="C6" s="122"/>
      <c r="D6" s="13" t="s">
        <v>243</v>
      </c>
      <c r="E6" s="14"/>
      <c r="F6" s="15" t="s">
        <v>244</v>
      </c>
      <c r="G6" s="16"/>
      <c r="H6" s="63" t="s">
        <v>245</v>
      </c>
      <c r="I6" s="64" t="s">
        <v>243</v>
      </c>
      <c r="J6" s="63" t="s">
        <v>246</v>
      </c>
      <c r="K6" s="65" t="s">
        <v>39</v>
      </c>
      <c r="L6" s="66" t="s">
        <v>39</v>
      </c>
      <c r="M6" s="66" t="s">
        <v>39</v>
      </c>
      <c r="N6" s="66" t="s">
        <v>39</v>
      </c>
      <c r="O6" s="66" t="s">
        <v>39</v>
      </c>
      <c r="P6" s="66" t="s">
        <v>39</v>
      </c>
      <c r="Q6" s="66" t="s">
        <v>39</v>
      </c>
      <c r="R6" s="66" t="s">
        <v>39</v>
      </c>
      <c r="S6" s="66" t="s">
        <v>39</v>
      </c>
      <c r="T6" s="66" t="s">
        <v>39</v>
      </c>
      <c r="U6" s="83">
        <v>1465486</v>
      </c>
      <c r="V6" s="83">
        <v>1413784</v>
      </c>
      <c r="W6" s="83">
        <v>1547317.4</v>
      </c>
      <c r="X6" s="83">
        <v>1368847.2</v>
      </c>
      <c r="Y6" s="83">
        <v>1448542.4</v>
      </c>
      <c r="Z6" s="83">
        <v>1368155.9</v>
      </c>
      <c r="AA6" s="68" t="s">
        <v>39</v>
      </c>
      <c r="AB6" s="81">
        <v>225</v>
      </c>
      <c r="AC6" s="81"/>
      <c r="AD6" s="81" t="s">
        <v>247</v>
      </c>
    </row>
    <row r="7" spans="1:30" ht="78.75">
      <c r="A7" s="80"/>
      <c r="B7" s="120">
        <v>3100</v>
      </c>
      <c r="C7" s="120"/>
      <c r="D7" s="13" t="s">
        <v>243</v>
      </c>
      <c r="E7" s="14"/>
      <c r="F7" s="15" t="s">
        <v>248</v>
      </c>
      <c r="G7" s="16"/>
      <c r="H7" s="17" t="s">
        <v>249</v>
      </c>
      <c r="I7" s="18" t="s">
        <v>248</v>
      </c>
      <c r="J7" s="17" t="s">
        <v>250</v>
      </c>
      <c r="K7" s="19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 t="s">
        <v>39</v>
      </c>
      <c r="R7" s="20" t="s">
        <v>39</v>
      </c>
      <c r="S7" s="20" t="s">
        <v>39</v>
      </c>
      <c r="T7" s="20" t="s">
        <v>39</v>
      </c>
      <c r="U7" s="21">
        <f aca="true" t="shared" si="0" ref="U7:Z7">U8+U9+U11+U12+U13+U14+U15+U16+U17+U18+U19+U20+U21+U22+U23+U24+U25+U26+U27+U28+U29+U30+U31+U32</f>
        <v>801339.9999999999</v>
      </c>
      <c r="V7" s="21">
        <f t="shared" si="0"/>
        <v>769173.4000000001</v>
      </c>
      <c r="W7" s="21">
        <f>W8+W9+W11+W12+W13+W14+W15+W16+W17+W18+W19+W20+W21+W22+W23+W24+W25+W26+W27+W28+W29+W30+W31+W32+W10</f>
        <v>881877.4000000001</v>
      </c>
      <c r="X7" s="21">
        <f t="shared" si="0"/>
        <v>673547.3</v>
      </c>
      <c r="Y7" s="21">
        <f t="shared" si="0"/>
        <v>723046.4</v>
      </c>
      <c r="Z7" s="106">
        <f t="shared" si="0"/>
        <v>643357.3</v>
      </c>
      <c r="AA7" s="22" t="s">
        <v>39</v>
      </c>
      <c r="AB7" s="81">
        <v>176</v>
      </c>
      <c r="AC7" s="81"/>
      <c r="AD7" s="81" t="s">
        <v>250</v>
      </c>
    </row>
    <row r="8" spans="1:30" ht="109.5" customHeight="1">
      <c r="A8" s="80"/>
      <c r="B8" s="23">
        <v>3000</v>
      </c>
      <c r="C8" s="24">
        <v>3000</v>
      </c>
      <c r="D8" s="13" t="s">
        <v>243</v>
      </c>
      <c r="E8" s="14">
        <v>3100</v>
      </c>
      <c r="F8" s="15" t="s">
        <v>248</v>
      </c>
      <c r="G8" s="16">
        <v>3101</v>
      </c>
      <c r="H8" s="25" t="s">
        <v>251</v>
      </c>
      <c r="I8" s="26" t="s">
        <v>252</v>
      </c>
      <c r="J8" s="27" t="s">
        <v>253</v>
      </c>
      <c r="K8" s="3" t="s">
        <v>363</v>
      </c>
      <c r="L8" s="28" t="s">
        <v>254</v>
      </c>
      <c r="M8" s="29" t="s">
        <v>255</v>
      </c>
      <c r="N8" s="29" t="s">
        <v>256</v>
      </c>
      <c r="O8" s="29" t="s">
        <v>257</v>
      </c>
      <c r="P8" s="29" t="s">
        <v>258</v>
      </c>
      <c r="Q8" s="32" t="s">
        <v>259</v>
      </c>
      <c r="R8" s="32" t="s">
        <v>286</v>
      </c>
      <c r="S8" s="32" t="s">
        <v>265</v>
      </c>
      <c r="T8" s="29" t="s">
        <v>326</v>
      </c>
      <c r="U8" s="33">
        <f>660.6+18636.9+13617.3+918.1+852.6+2346.6+847.8+47020.8+7797.2+3073.3+2812.2+2337.4</f>
        <v>100920.8</v>
      </c>
      <c r="V8" s="34">
        <f>629.1+18389.2+13531.4+914.6+839.4+2310+847.6+46809.7+7733.3+3068.4+2719.5+2337.2</f>
        <v>100129.4</v>
      </c>
      <c r="W8" s="34">
        <f>715.5+16355.7+9112.6+878.2+851.4+1976.5+119+826.3+48074.4+8280.4+2907.9+2812.2+2395.5</f>
        <v>95305.59999999999</v>
      </c>
      <c r="X8" s="34">
        <f>725.5+15939.1+5731.6+878.2+849.8+1985.4+119+826.3+46953.4+8280.4+2907.9+2813.8+2435.5</f>
        <v>90445.9</v>
      </c>
      <c r="Y8" s="34">
        <f>732.5+15906+5712.6+878.2+849.8+1995+119+826.3+46953.4+8280.4+2907.9+2813.8+2435.5</f>
        <v>90410.4</v>
      </c>
      <c r="Z8" s="46">
        <f>732.5+15906+5712.6+878.2+849.8+1995+119+826.3+46953.4+8280.4+2907.9+2813.8+2435.5</f>
        <v>90410.4</v>
      </c>
      <c r="AA8" s="36" t="s">
        <v>39</v>
      </c>
      <c r="AB8" s="81">
        <v>3</v>
      </c>
      <c r="AC8" s="81">
        <v>0</v>
      </c>
      <c r="AD8" s="81" t="s">
        <v>250</v>
      </c>
    </row>
    <row r="9" spans="1:30" ht="132">
      <c r="A9" s="80"/>
      <c r="B9" s="37">
        <v>3000</v>
      </c>
      <c r="C9" s="38">
        <v>3000</v>
      </c>
      <c r="D9" s="13" t="s">
        <v>243</v>
      </c>
      <c r="E9" s="14">
        <v>3100</v>
      </c>
      <c r="F9" s="15" t="s">
        <v>248</v>
      </c>
      <c r="G9" s="16">
        <v>3102</v>
      </c>
      <c r="H9" s="39" t="s">
        <v>260</v>
      </c>
      <c r="I9" s="40" t="s">
        <v>43</v>
      </c>
      <c r="J9" s="41" t="s">
        <v>261</v>
      </c>
      <c r="K9" s="4" t="s">
        <v>262</v>
      </c>
      <c r="L9" s="48" t="s">
        <v>40</v>
      </c>
      <c r="M9" s="49" t="s">
        <v>263</v>
      </c>
      <c r="N9" s="49" t="s">
        <v>42</v>
      </c>
      <c r="O9" s="42"/>
      <c r="P9" s="42"/>
      <c r="Q9" s="43"/>
      <c r="R9" s="50" t="s">
        <v>268</v>
      </c>
      <c r="S9" s="50" t="s">
        <v>56</v>
      </c>
      <c r="T9" s="49" t="s">
        <v>327</v>
      </c>
      <c r="U9" s="44">
        <f>8603.8+19280.9+30006.9</f>
        <v>57891.600000000006</v>
      </c>
      <c r="V9" s="45">
        <f>8509.6+19253.7+29791.5</f>
        <v>57554.8</v>
      </c>
      <c r="W9" s="45">
        <f>9366.7+21808.2+39207</f>
        <v>70381.9</v>
      </c>
      <c r="X9" s="45">
        <f>9418.2+21797+34288.7</f>
        <v>65503.899999999994</v>
      </c>
      <c r="Y9" s="45">
        <f>9718+21862+33796.2</f>
        <v>65376.2</v>
      </c>
      <c r="Z9" s="46">
        <f>9718+21862+33796.2</f>
        <v>65376.2</v>
      </c>
      <c r="AA9" s="47" t="s">
        <v>39</v>
      </c>
      <c r="AB9" s="81">
        <v>3</v>
      </c>
      <c r="AC9" s="81">
        <v>0</v>
      </c>
      <c r="AD9" s="81" t="s">
        <v>250</v>
      </c>
    </row>
    <row r="10" spans="1:30" ht="144.75">
      <c r="A10" s="80"/>
      <c r="B10" s="37"/>
      <c r="C10" s="38"/>
      <c r="D10" s="13"/>
      <c r="E10" s="14"/>
      <c r="F10" s="15"/>
      <c r="G10" s="16"/>
      <c r="H10" s="39" t="s">
        <v>366</v>
      </c>
      <c r="I10" s="100" t="s">
        <v>368</v>
      </c>
      <c r="J10" s="85" t="s">
        <v>369</v>
      </c>
      <c r="K10" s="111" t="s">
        <v>367</v>
      </c>
      <c r="L10" s="48"/>
      <c r="M10" s="49"/>
      <c r="N10" s="49"/>
      <c r="O10" s="42"/>
      <c r="P10" s="42"/>
      <c r="Q10" s="43"/>
      <c r="R10" s="50"/>
      <c r="S10" s="50"/>
      <c r="T10" s="49"/>
      <c r="U10" s="44"/>
      <c r="V10" s="45"/>
      <c r="W10" s="45">
        <v>2655.3</v>
      </c>
      <c r="X10" s="45"/>
      <c r="Y10" s="45"/>
      <c r="Z10" s="46"/>
      <c r="AA10" s="47"/>
      <c r="AB10" s="81"/>
      <c r="AC10" s="81"/>
      <c r="AD10" s="81"/>
    </row>
    <row r="11" spans="1:30" ht="105">
      <c r="A11" s="80"/>
      <c r="B11" s="37">
        <v>3000</v>
      </c>
      <c r="C11" s="38">
        <v>3000</v>
      </c>
      <c r="D11" s="13" t="s">
        <v>243</v>
      </c>
      <c r="E11" s="14">
        <v>3100</v>
      </c>
      <c r="F11" s="15" t="s">
        <v>248</v>
      </c>
      <c r="G11" s="16">
        <v>3108</v>
      </c>
      <c r="H11" s="39" t="s">
        <v>70</v>
      </c>
      <c r="I11" s="40" t="s">
        <v>71</v>
      </c>
      <c r="J11" s="41" t="s">
        <v>72</v>
      </c>
      <c r="K11" s="98" t="s">
        <v>320</v>
      </c>
      <c r="L11" s="48" t="s">
        <v>40</v>
      </c>
      <c r="M11" s="49" t="s">
        <v>73</v>
      </c>
      <c r="N11" s="49" t="s">
        <v>42</v>
      </c>
      <c r="O11" s="42"/>
      <c r="P11" s="42"/>
      <c r="Q11" s="43"/>
      <c r="R11" s="50" t="s">
        <v>0</v>
      </c>
      <c r="S11" s="50" t="s">
        <v>45</v>
      </c>
      <c r="T11" s="49" t="s">
        <v>74</v>
      </c>
      <c r="U11" s="44">
        <f>17304.2</f>
        <v>17304.2</v>
      </c>
      <c r="V11" s="45">
        <f>17155.7</f>
        <v>17155.7</v>
      </c>
      <c r="W11" s="45">
        <f>17447.9+660</f>
        <v>18107.9</v>
      </c>
      <c r="X11" s="45">
        <f>16907.1+2304+14812.8</f>
        <v>34023.899999999994</v>
      </c>
      <c r="Y11" s="45">
        <f>16910.3+1458+29857.9</f>
        <v>48226.2</v>
      </c>
      <c r="Z11" s="46">
        <f>16910.3+500+29857.9</f>
        <v>47268.2</v>
      </c>
      <c r="AA11" s="47" t="s">
        <v>39</v>
      </c>
      <c r="AB11" s="81">
        <v>3</v>
      </c>
      <c r="AC11" s="81">
        <v>0</v>
      </c>
      <c r="AD11" s="81" t="s">
        <v>250</v>
      </c>
    </row>
    <row r="12" spans="1:30" ht="63" customHeight="1">
      <c r="A12" s="80"/>
      <c r="B12" s="37">
        <v>3000</v>
      </c>
      <c r="C12" s="38">
        <v>3000</v>
      </c>
      <c r="D12" s="13" t="s">
        <v>243</v>
      </c>
      <c r="E12" s="14">
        <v>3100</v>
      </c>
      <c r="F12" s="15" t="s">
        <v>248</v>
      </c>
      <c r="G12" s="16">
        <v>3110</v>
      </c>
      <c r="H12" s="39" t="s">
        <v>75</v>
      </c>
      <c r="I12" s="40" t="s">
        <v>76</v>
      </c>
      <c r="J12" s="41" t="s">
        <v>77</v>
      </c>
      <c r="K12" s="4" t="s">
        <v>78</v>
      </c>
      <c r="L12" s="48" t="s">
        <v>40</v>
      </c>
      <c r="M12" s="49" t="s">
        <v>79</v>
      </c>
      <c r="N12" s="49" t="s">
        <v>42</v>
      </c>
      <c r="O12" s="42"/>
      <c r="P12" s="42"/>
      <c r="Q12" s="43"/>
      <c r="R12" s="50" t="s">
        <v>269</v>
      </c>
      <c r="S12" s="50" t="s">
        <v>152</v>
      </c>
      <c r="T12" s="49" t="s">
        <v>328</v>
      </c>
      <c r="U12" s="44">
        <f>10634.9+1770</f>
        <v>12404.9</v>
      </c>
      <c r="V12" s="45">
        <f>10236.8+1529.4</f>
        <v>11766.199999999999</v>
      </c>
      <c r="W12" s="45">
        <f>12895.6+3600</f>
        <v>16495.6</v>
      </c>
      <c r="X12" s="45">
        <f>11303+600</f>
        <v>11903</v>
      </c>
      <c r="Y12" s="45">
        <f>8313.3+600</f>
        <v>8913.3</v>
      </c>
      <c r="Z12" s="46">
        <f>Y12</f>
        <v>8913.3</v>
      </c>
      <c r="AA12" s="47" t="s">
        <v>39</v>
      </c>
      <c r="AB12" s="81">
        <v>3</v>
      </c>
      <c r="AC12" s="81">
        <v>0</v>
      </c>
      <c r="AD12" s="81" t="s">
        <v>250</v>
      </c>
    </row>
    <row r="13" spans="1:30" ht="78.75">
      <c r="A13" s="80"/>
      <c r="B13" s="37">
        <v>3000</v>
      </c>
      <c r="C13" s="38">
        <v>3000</v>
      </c>
      <c r="D13" s="13" t="s">
        <v>243</v>
      </c>
      <c r="E13" s="14">
        <v>3100</v>
      </c>
      <c r="F13" s="15" t="s">
        <v>248</v>
      </c>
      <c r="G13" s="16">
        <v>3111</v>
      </c>
      <c r="H13" s="39" t="s">
        <v>80</v>
      </c>
      <c r="I13" s="40" t="s">
        <v>81</v>
      </c>
      <c r="J13" s="41" t="s">
        <v>82</v>
      </c>
      <c r="K13" s="4" t="s">
        <v>44</v>
      </c>
      <c r="L13" s="48" t="s">
        <v>40</v>
      </c>
      <c r="M13" s="49" t="s">
        <v>83</v>
      </c>
      <c r="N13" s="49" t="s">
        <v>42</v>
      </c>
      <c r="O13" s="49" t="s">
        <v>84</v>
      </c>
      <c r="P13" s="49" t="s">
        <v>56</v>
      </c>
      <c r="Q13" s="50" t="s">
        <v>85</v>
      </c>
      <c r="R13" s="50" t="s">
        <v>268</v>
      </c>
      <c r="S13" s="50" t="s">
        <v>56</v>
      </c>
      <c r="T13" s="49" t="s">
        <v>327</v>
      </c>
      <c r="U13" s="44">
        <v>18812.1</v>
      </c>
      <c r="V13" s="45">
        <v>9180.1</v>
      </c>
      <c r="W13" s="45">
        <v>29917.8</v>
      </c>
      <c r="X13" s="45">
        <v>8256.7</v>
      </c>
      <c r="Y13" s="45">
        <v>1000</v>
      </c>
      <c r="Z13" s="46">
        <v>1000</v>
      </c>
      <c r="AA13" s="47" t="s">
        <v>39</v>
      </c>
      <c r="AB13" s="81">
        <v>3</v>
      </c>
      <c r="AC13" s="81">
        <v>0</v>
      </c>
      <c r="AD13" s="81" t="s">
        <v>250</v>
      </c>
    </row>
    <row r="14" spans="1:30" ht="184.5">
      <c r="A14" s="80"/>
      <c r="B14" s="37">
        <v>3000</v>
      </c>
      <c r="C14" s="38">
        <v>3000</v>
      </c>
      <c r="D14" s="13" t="s">
        <v>243</v>
      </c>
      <c r="E14" s="14">
        <v>3100</v>
      </c>
      <c r="F14" s="15" t="s">
        <v>248</v>
      </c>
      <c r="G14" s="16">
        <v>3112</v>
      </c>
      <c r="H14" s="39" t="s">
        <v>86</v>
      </c>
      <c r="I14" s="40" t="s">
        <v>87</v>
      </c>
      <c r="J14" s="41" t="s">
        <v>88</v>
      </c>
      <c r="K14" s="4" t="s">
        <v>89</v>
      </c>
      <c r="L14" s="48" t="s">
        <v>40</v>
      </c>
      <c r="M14" s="49" t="s">
        <v>90</v>
      </c>
      <c r="N14" s="49" t="s">
        <v>42</v>
      </c>
      <c r="O14" s="49" t="s">
        <v>84</v>
      </c>
      <c r="P14" s="49" t="s">
        <v>56</v>
      </c>
      <c r="Q14" s="50" t="s">
        <v>85</v>
      </c>
      <c r="R14" s="50" t="s">
        <v>270</v>
      </c>
      <c r="S14" s="50" t="s">
        <v>91</v>
      </c>
      <c r="T14" s="49" t="s">
        <v>329</v>
      </c>
      <c r="U14" s="44">
        <v>158660.8</v>
      </c>
      <c r="V14" s="45">
        <v>156456.8</v>
      </c>
      <c r="W14" s="45">
        <v>124095.5</v>
      </c>
      <c r="X14" s="45">
        <v>69830</v>
      </c>
      <c r="Y14" s="45">
        <v>41115.4</v>
      </c>
      <c r="Z14" s="46">
        <v>40815.4</v>
      </c>
      <c r="AA14" s="47" t="s">
        <v>39</v>
      </c>
      <c r="AB14" s="81">
        <v>3</v>
      </c>
      <c r="AC14" s="81">
        <v>0</v>
      </c>
      <c r="AD14" s="81" t="s">
        <v>250</v>
      </c>
    </row>
    <row r="15" spans="1:30" ht="150" customHeight="1">
      <c r="A15" s="80"/>
      <c r="B15" s="37">
        <v>3000</v>
      </c>
      <c r="C15" s="38">
        <v>3000</v>
      </c>
      <c r="D15" s="13" t="s">
        <v>243</v>
      </c>
      <c r="E15" s="14">
        <v>3100</v>
      </c>
      <c r="F15" s="15" t="s">
        <v>248</v>
      </c>
      <c r="G15" s="16">
        <v>3113</v>
      </c>
      <c r="H15" s="39" t="s">
        <v>92</v>
      </c>
      <c r="I15" s="40" t="s">
        <v>93</v>
      </c>
      <c r="J15" s="41" t="s">
        <v>94</v>
      </c>
      <c r="K15" s="4" t="s">
        <v>288</v>
      </c>
      <c r="L15" s="48" t="s">
        <v>40</v>
      </c>
      <c r="M15" s="49" t="s">
        <v>95</v>
      </c>
      <c r="N15" s="49" t="s">
        <v>42</v>
      </c>
      <c r="O15" s="49" t="s">
        <v>84</v>
      </c>
      <c r="P15" s="49" t="s">
        <v>56</v>
      </c>
      <c r="Q15" s="50" t="s">
        <v>85</v>
      </c>
      <c r="R15" s="50" t="s">
        <v>271</v>
      </c>
      <c r="S15" s="50" t="s">
        <v>91</v>
      </c>
      <c r="T15" s="49" t="s">
        <v>329</v>
      </c>
      <c r="U15" s="44">
        <f>2574.1+11992.6</f>
        <v>14566.7</v>
      </c>
      <c r="V15" s="45">
        <f>2103.4+11992.6</f>
        <v>14096</v>
      </c>
      <c r="W15" s="45">
        <f>41161.7+13408.5</f>
        <v>54570.2</v>
      </c>
      <c r="X15" s="45">
        <f>5500+2156.7</f>
        <v>7656.7</v>
      </c>
      <c r="Y15" s="45">
        <f>4500+1784</f>
        <v>6284</v>
      </c>
      <c r="Z15" s="46">
        <f>4500+1784</f>
        <v>6284</v>
      </c>
      <c r="AA15" s="47" t="s">
        <v>39</v>
      </c>
      <c r="AB15" s="81">
        <v>3</v>
      </c>
      <c r="AC15" s="81">
        <v>0</v>
      </c>
      <c r="AD15" s="81" t="s">
        <v>250</v>
      </c>
    </row>
    <row r="16" spans="1:30" ht="82.5" customHeight="1">
      <c r="A16" s="80"/>
      <c r="B16" s="37">
        <v>3000</v>
      </c>
      <c r="C16" s="38">
        <v>3000</v>
      </c>
      <c r="D16" s="13" t="s">
        <v>243</v>
      </c>
      <c r="E16" s="14">
        <v>3100</v>
      </c>
      <c r="F16" s="15" t="s">
        <v>248</v>
      </c>
      <c r="G16" s="16">
        <v>3115</v>
      </c>
      <c r="H16" s="39" t="s">
        <v>96</v>
      </c>
      <c r="I16" s="40" t="s">
        <v>97</v>
      </c>
      <c r="J16" s="41" t="s">
        <v>98</v>
      </c>
      <c r="K16" s="4" t="s">
        <v>358</v>
      </c>
      <c r="L16" s="48" t="s">
        <v>40</v>
      </c>
      <c r="M16" s="49" t="s">
        <v>99</v>
      </c>
      <c r="N16" s="49" t="s">
        <v>42</v>
      </c>
      <c r="O16" s="42"/>
      <c r="P16" s="42"/>
      <c r="Q16" s="43"/>
      <c r="R16" s="50" t="s">
        <v>279</v>
      </c>
      <c r="S16" s="50" t="s">
        <v>100</v>
      </c>
      <c r="T16" s="49" t="s">
        <v>330</v>
      </c>
      <c r="U16" s="44">
        <f>153+300+220+119+43+15</f>
        <v>850</v>
      </c>
      <c r="V16" s="45">
        <f>151.4+300+217.1+118.4+43+15</f>
        <v>844.9</v>
      </c>
      <c r="W16" s="45">
        <f>185+1270+50+51.5+53+10</f>
        <v>1619.5</v>
      </c>
      <c r="X16" s="45">
        <f>185+250+20+51.5+53+10</f>
        <v>569.5</v>
      </c>
      <c r="Y16" s="45">
        <f>185+20+51.5+53+10</f>
        <v>319.5</v>
      </c>
      <c r="Z16" s="46">
        <f>185+20+51.5+53+10</f>
        <v>319.5</v>
      </c>
      <c r="AA16" s="47" t="s">
        <v>39</v>
      </c>
      <c r="AB16" s="81">
        <v>3</v>
      </c>
      <c r="AC16" s="81">
        <v>0</v>
      </c>
      <c r="AD16" s="81" t="s">
        <v>250</v>
      </c>
    </row>
    <row r="17" spans="1:30" ht="60" customHeight="1">
      <c r="A17" s="80"/>
      <c r="B17" s="37">
        <v>3000</v>
      </c>
      <c r="C17" s="38">
        <v>3000</v>
      </c>
      <c r="D17" s="13" t="s">
        <v>243</v>
      </c>
      <c r="E17" s="14">
        <v>3100</v>
      </c>
      <c r="F17" s="15" t="s">
        <v>248</v>
      </c>
      <c r="G17" s="16">
        <v>3116</v>
      </c>
      <c r="H17" s="39" t="s">
        <v>101</v>
      </c>
      <c r="I17" s="40" t="s">
        <v>102</v>
      </c>
      <c r="J17" s="41" t="s">
        <v>103</v>
      </c>
      <c r="K17" s="4" t="s">
        <v>359</v>
      </c>
      <c r="L17" s="48" t="s">
        <v>104</v>
      </c>
      <c r="M17" s="49" t="s">
        <v>105</v>
      </c>
      <c r="N17" s="49" t="s">
        <v>106</v>
      </c>
      <c r="O17" s="49" t="s">
        <v>57</v>
      </c>
      <c r="P17" s="49" t="s">
        <v>41</v>
      </c>
      <c r="Q17" s="50" t="s">
        <v>58</v>
      </c>
      <c r="R17" s="50" t="s">
        <v>266</v>
      </c>
      <c r="S17" s="50" t="s">
        <v>56</v>
      </c>
      <c r="T17" s="49" t="s">
        <v>267</v>
      </c>
      <c r="U17" s="44">
        <f>2141.1+211.6</f>
        <v>2352.7</v>
      </c>
      <c r="V17" s="45">
        <f>211.6</f>
        <v>211.6</v>
      </c>
      <c r="W17" s="45">
        <v>3643.1</v>
      </c>
      <c r="X17" s="45">
        <v>1000</v>
      </c>
      <c r="Y17" s="45">
        <v>1000</v>
      </c>
      <c r="Z17" s="46">
        <v>1000</v>
      </c>
      <c r="AA17" s="47" t="s">
        <v>39</v>
      </c>
      <c r="AB17" s="81">
        <v>3</v>
      </c>
      <c r="AC17" s="81">
        <v>0</v>
      </c>
      <c r="AD17" s="81" t="s">
        <v>250</v>
      </c>
    </row>
    <row r="18" spans="1:30" ht="40.5" customHeight="1">
      <c r="A18" s="80"/>
      <c r="B18" s="37">
        <v>3000</v>
      </c>
      <c r="C18" s="38">
        <v>3000</v>
      </c>
      <c r="D18" s="13" t="s">
        <v>243</v>
      </c>
      <c r="E18" s="14">
        <v>3100</v>
      </c>
      <c r="F18" s="15" t="s">
        <v>248</v>
      </c>
      <c r="G18" s="16">
        <v>3118</v>
      </c>
      <c r="H18" s="39" t="s">
        <v>107</v>
      </c>
      <c r="I18" s="40" t="s">
        <v>108</v>
      </c>
      <c r="J18" s="41" t="s">
        <v>109</v>
      </c>
      <c r="K18" s="4" t="s">
        <v>110</v>
      </c>
      <c r="L18" s="48" t="s">
        <v>40</v>
      </c>
      <c r="M18" s="49" t="s">
        <v>111</v>
      </c>
      <c r="N18" s="49" t="s">
        <v>42</v>
      </c>
      <c r="O18" s="42"/>
      <c r="P18" s="42"/>
      <c r="Q18" s="43"/>
      <c r="R18" s="50" t="s">
        <v>272</v>
      </c>
      <c r="S18" s="50" t="s">
        <v>100</v>
      </c>
      <c r="T18" s="49" t="s">
        <v>331</v>
      </c>
      <c r="U18" s="44">
        <v>390</v>
      </c>
      <c r="V18" s="45">
        <v>322.9</v>
      </c>
      <c r="W18" s="45">
        <v>390</v>
      </c>
      <c r="X18" s="45">
        <v>390</v>
      </c>
      <c r="Y18" s="45">
        <v>390</v>
      </c>
      <c r="Z18" s="46">
        <v>390</v>
      </c>
      <c r="AA18" s="47" t="s">
        <v>39</v>
      </c>
      <c r="AB18" s="81">
        <v>3</v>
      </c>
      <c r="AC18" s="81">
        <v>0</v>
      </c>
      <c r="AD18" s="81" t="s">
        <v>250</v>
      </c>
    </row>
    <row r="19" spans="1:30" ht="300" customHeight="1">
      <c r="A19" s="80"/>
      <c r="B19" s="37">
        <v>3000</v>
      </c>
      <c r="C19" s="38">
        <v>3000</v>
      </c>
      <c r="D19" s="13" t="s">
        <v>243</v>
      </c>
      <c r="E19" s="14">
        <v>3100</v>
      </c>
      <c r="F19" s="15" t="s">
        <v>248</v>
      </c>
      <c r="G19" s="16">
        <v>3120</v>
      </c>
      <c r="H19" s="39" t="s">
        <v>112</v>
      </c>
      <c r="I19" s="40" t="s">
        <v>59</v>
      </c>
      <c r="J19" s="41" t="s">
        <v>113</v>
      </c>
      <c r="K19" s="4" t="s">
        <v>365</v>
      </c>
      <c r="L19" s="48" t="s">
        <v>114</v>
      </c>
      <c r="M19" s="49" t="s">
        <v>115</v>
      </c>
      <c r="N19" s="49" t="s">
        <v>116</v>
      </c>
      <c r="O19" s="49" t="s">
        <v>117</v>
      </c>
      <c r="P19" s="49" t="s">
        <v>41</v>
      </c>
      <c r="Q19" s="50" t="s">
        <v>118</v>
      </c>
      <c r="R19" s="50" t="s">
        <v>273</v>
      </c>
      <c r="S19" s="50" t="s">
        <v>119</v>
      </c>
      <c r="T19" s="49" t="s">
        <v>332</v>
      </c>
      <c r="U19" s="44">
        <f>15433.4+60111.8+25062.7+12940.9+326.5+26514.5+40516.2+95417.5</f>
        <v>276323.5</v>
      </c>
      <c r="V19" s="45">
        <f>13420.5+59631.3+25058.9+12937.7+326.5+26357.8+37144.4+92757.3</f>
        <v>267634.4</v>
      </c>
      <c r="W19" s="45">
        <f>19415.3+69268.7+28859+20170.3+345+28638.7+50691.6+85470.3</f>
        <v>302858.9</v>
      </c>
      <c r="X19" s="45">
        <f>13120.7+67761.6+30144.1+5119.5+361.8+27232.7+30956.3+83159</f>
        <v>257855.69999999998</v>
      </c>
      <c r="Y19" s="45">
        <f>13298.8+70138.6+31592.2+5313.4+361.8+26310.7+30453.2+161508.8</f>
        <v>338977.5</v>
      </c>
      <c r="Z19" s="46">
        <f>13298.8+70138.6+31592.2+5313.4+361.8+26310.7+30453.2+82777.7</f>
        <v>260246.40000000002</v>
      </c>
      <c r="AA19" s="47" t="s">
        <v>39</v>
      </c>
      <c r="AB19" s="81">
        <v>3</v>
      </c>
      <c r="AC19" s="81">
        <v>0</v>
      </c>
      <c r="AD19" s="81" t="s">
        <v>250</v>
      </c>
    </row>
    <row r="20" spans="1:30" ht="69" customHeight="1">
      <c r="A20" s="80"/>
      <c r="B20" s="37">
        <v>3000</v>
      </c>
      <c r="C20" s="38">
        <v>3000</v>
      </c>
      <c r="D20" s="13" t="s">
        <v>243</v>
      </c>
      <c r="E20" s="14">
        <v>3100</v>
      </c>
      <c r="F20" s="15" t="s">
        <v>248</v>
      </c>
      <c r="G20" s="16">
        <v>3123</v>
      </c>
      <c r="H20" s="39" t="s">
        <v>120</v>
      </c>
      <c r="I20" s="40" t="s">
        <v>121</v>
      </c>
      <c r="J20" s="41" t="s">
        <v>122</v>
      </c>
      <c r="K20" s="4" t="s">
        <v>46</v>
      </c>
      <c r="L20" s="48" t="s">
        <v>123</v>
      </c>
      <c r="M20" s="49" t="s">
        <v>124</v>
      </c>
      <c r="N20" s="49" t="s">
        <v>125</v>
      </c>
      <c r="O20" s="49" t="s">
        <v>126</v>
      </c>
      <c r="P20" s="49" t="s">
        <v>127</v>
      </c>
      <c r="Q20" s="50" t="s">
        <v>128</v>
      </c>
      <c r="R20" s="50" t="s">
        <v>274</v>
      </c>
      <c r="S20" s="50" t="s">
        <v>100</v>
      </c>
      <c r="T20" s="49" t="s">
        <v>331</v>
      </c>
      <c r="U20" s="44">
        <v>20853.1</v>
      </c>
      <c r="V20" s="45">
        <v>20470.4</v>
      </c>
      <c r="W20" s="45">
        <v>22937.1</v>
      </c>
      <c r="X20" s="45">
        <v>22804.5</v>
      </c>
      <c r="Y20" s="45">
        <v>24059.5</v>
      </c>
      <c r="Z20" s="46">
        <v>24059.5</v>
      </c>
      <c r="AA20" s="47" t="s">
        <v>39</v>
      </c>
      <c r="AB20" s="81">
        <v>3</v>
      </c>
      <c r="AC20" s="81">
        <v>0</v>
      </c>
      <c r="AD20" s="81" t="s">
        <v>250</v>
      </c>
    </row>
    <row r="21" spans="1:30" ht="55.5" customHeight="1">
      <c r="A21" s="80"/>
      <c r="B21" s="37">
        <v>3000</v>
      </c>
      <c r="C21" s="38">
        <v>3000</v>
      </c>
      <c r="D21" s="13" t="s">
        <v>243</v>
      </c>
      <c r="E21" s="14">
        <v>3100</v>
      </c>
      <c r="F21" s="15" t="s">
        <v>248</v>
      </c>
      <c r="G21" s="16">
        <v>3124</v>
      </c>
      <c r="H21" s="39" t="s">
        <v>129</v>
      </c>
      <c r="I21" s="40" t="s">
        <v>130</v>
      </c>
      <c r="J21" s="41" t="s">
        <v>131</v>
      </c>
      <c r="K21" s="4" t="s">
        <v>360</v>
      </c>
      <c r="L21" s="48" t="s">
        <v>123</v>
      </c>
      <c r="M21" s="49" t="s">
        <v>132</v>
      </c>
      <c r="N21" s="49" t="s">
        <v>125</v>
      </c>
      <c r="O21" s="42"/>
      <c r="P21" s="42"/>
      <c r="Q21" s="43"/>
      <c r="R21" s="50" t="s">
        <v>275</v>
      </c>
      <c r="S21" s="50" t="s">
        <v>152</v>
      </c>
      <c r="T21" s="49" t="s">
        <v>333</v>
      </c>
      <c r="U21" s="44">
        <f>520+30346</f>
        <v>30866</v>
      </c>
      <c r="V21" s="45">
        <f>513.9+28475</f>
        <v>28988.9</v>
      </c>
      <c r="W21" s="45">
        <f>545+35873.9</f>
        <v>36418.9</v>
      </c>
      <c r="X21" s="45">
        <f>545+29564</f>
        <v>30109</v>
      </c>
      <c r="Y21" s="45">
        <f>545+31041.1</f>
        <v>31586.1</v>
      </c>
      <c r="Z21" s="46">
        <f>545+31041.1</f>
        <v>31586.1</v>
      </c>
      <c r="AA21" s="47" t="s">
        <v>39</v>
      </c>
      <c r="AB21" s="81">
        <v>3</v>
      </c>
      <c r="AC21" s="81">
        <v>0</v>
      </c>
      <c r="AD21" s="81" t="s">
        <v>250</v>
      </c>
    </row>
    <row r="22" spans="1:30" ht="85.5" customHeight="1">
      <c r="A22" s="80"/>
      <c r="B22" s="37">
        <v>3000</v>
      </c>
      <c r="C22" s="38">
        <v>3000</v>
      </c>
      <c r="D22" s="13" t="s">
        <v>243</v>
      </c>
      <c r="E22" s="14">
        <v>3100</v>
      </c>
      <c r="F22" s="15" t="s">
        <v>248</v>
      </c>
      <c r="G22" s="16">
        <v>3127</v>
      </c>
      <c r="H22" s="39" t="s">
        <v>133</v>
      </c>
      <c r="I22" s="40" t="s">
        <v>134</v>
      </c>
      <c r="J22" s="41" t="s">
        <v>135</v>
      </c>
      <c r="K22" s="4" t="s">
        <v>343</v>
      </c>
      <c r="L22" s="48" t="s">
        <v>40</v>
      </c>
      <c r="M22" s="49" t="s">
        <v>136</v>
      </c>
      <c r="N22" s="49" t="s">
        <v>42</v>
      </c>
      <c r="O22" s="42"/>
      <c r="P22" s="42"/>
      <c r="Q22" s="43"/>
      <c r="R22" s="50" t="s">
        <v>280</v>
      </c>
      <c r="S22" s="50" t="s">
        <v>137</v>
      </c>
      <c r="T22" s="49" t="s">
        <v>334</v>
      </c>
      <c r="U22" s="44">
        <f>553.5+4315.7+600</f>
        <v>5469.2</v>
      </c>
      <c r="V22" s="45">
        <f>553.4+4202.8+591.1</f>
        <v>5347.3</v>
      </c>
      <c r="W22" s="45">
        <f>545.3+4216.7+750</f>
        <v>5512</v>
      </c>
      <c r="X22" s="45">
        <f>4311.4+630</f>
        <v>4941.4</v>
      </c>
      <c r="Y22" s="45">
        <f>4433.7+630</f>
        <v>5063.7</v>
      </c>
      <c r="Z22" s="46">
        <f>4433.7+630</f>
        <v>5063.7</v>
      </c>
      <c r="AA22" s="47" t="s">
        <v>39</v>
      </c>
      <c r="AB22" s="81">
        <v>3</v>
      </c>
      <c r="AC22" s="81">
        <v>0</v>
      </c>
      <c r="AD22" s="81" t="s">
        <v>250</v>
      </c>
    </row>
    <row r="23" spans="1:30" ht="33.75" customHeight="1">
      <c r="A23" s="80"/>
      <c r="B23" s="37">
        <v>3000</v>
      </c>
      <c r="C23" s="38">
        <v>3000</v>
      </c>
      <c r="D23" s="13" t="s">
        <v>243</v>
      </c>
      <c r="E23" s="14">
        <v>3100</v>
      </c>
      <c r="F23" s="15" t="s">
        <v>248</v>
      </c>
      <c r="G23" s="16">
        <v>3130</v>
      </c>
      <c r="H23" s="39" t="s">
        <v>138</v>
      </c>
      <c r="I23" s="40" t="s">
        <v>139</v>
      </c>
      <c r="J23" s="41" t="s">
        <v>140</v>
      </c>
      <c r="K23" s="4" t="s">
        <v>68</v>
      </c>
      <c r="L23" s="48" t="s">
        <v>40</v>
      </c>
      <c r="M23" s="49" t="s">
        <v>141</v>
      </c>
      <c r="N23" s="49" t="s">
        <v>42</v>
      </c>
      <c r="O23" s="49" t="s">
        <v>142</v>
      </c>
      <c r="P23" s="49" t="s">
        <v>55</v>
      </c>
      <c r="Q23" s="50" t="s">
        <v>143</v>
      </c>
      <c r="R23" s="50" t="s">
        <v>283</v>
      </c>
      <c r="S23" s="50" t="s">
        <v>56</v>
      </c>
      <c r="T23" s="49" t="s">
        <v>327</v>
      </c>
      <c r="U23" s="44">
        <v>2891</v>
      </c>
      <c r="V23" s="45">
        <v>2696.8</v>
      </c>
      <c r="W23" s="45">
        <v>2837.8</v>
      </c>
      <c r="X23" s="45">
        <v>2506.1</v>
      </c>
      <c r="Y23" s="45">
        <v>2632.7</v>
      </c>
      <c r="Z23" s="46">
        <v>2632.7</v>
      </c>
      <c r="AA23" s="47" t="s">
        <v>39</v>
      </c>
      <c r="AB23" s="81">
        <v>3</v>
      </c>
      <c r="AC23" s="81">
        <v>0</v>
      </c>
      <c r="AD23" s="81" t="s">
        <v>250</v>
      </c>
    </row>
    <row r="24" spans="1:30" ht="36.75" customHeight="1">
      <c r="A24" s="80"/>
      <c r="B24" s="37">
        <v>3000</v>
      </c>
      <c r="C24" s="38">
        <v>3000</v>
      </c>
      <c r="D24" s="13" t="s">
        <v>243</v>
      </c>
      <c r="E24" s="14">
        <v>3100</v>
      </c>
      <c r="F24" s="15" t="s">
        <v>248</v>
      </c>
      <c r="G24" s="16">
        <v>3131</v>
      </c>
      <c r="H24" s="39" t="s">
        <v>144</v>
      </c>
      <c r="I24" s="40" t="s">
        <v>48</v>
      </c>
      <c r="J24" s="41" t="s">
        <v>145</v>
      </c>
      <c r="K24" s="4" t="s">
        <v>47</v>
      </c>
      <c r="L24" s="48" t="s">
        <v>40</v>
      </c>
      <c r="M24" s="49" t="s">
        <v>146</v>
      </c>
      <c r="N24" s="49" t="s">
        <v>42</v>
      </c>
      <c r="O24" s="42"/>
      <c r="P24" s="42"/>
      <c r="Q24" s="43"/>
      <c r="R24" s="50" t="s">
        <v>282</v>
      </c>
      <c r="S24" s="50" t="s">
        <v>100</v>
      </c>
      <c r="T24" s="49" t="s">
        <v>335</v>
      </c>
      <c r="U24" s="44">
        <v>1342</v>
      </c>
      <c r="V24" s="45">
        <v>1286</v>
      </c>
      <c r="W24" s="45">
        <v>1892</v>
      </c>
      <c r="X24" s="45">
        <v>1500</v>
      </c>
      <c r="Y24" s="45">
        <v>1500</v>
      </c>
      <c r="Z24" s="46">
        <v>1500</v>
      </c>
      <c r="AA24" s="47" t="s">
        <v>39</v>
      </c>
      <c r="AB24" s="81">
        <v>3</v>
      </c>
      <c r="AC24" s="81">
        <v>0</v>
      </c>
      <c r="AD24" s="81" t="s">
        <v>250</v>
      </c>
    </row>
    <row r="25" spans="1:30" ht="279.75" customHeight="1">
      <c r="A25" s="80"/>
      <c r="B25" s="37">
        <v>3000</v>
      </c>
      <c r="C25" s="38">
        <v>3000</v>
      </c>
      <c r="D25" s="13" t="s">
        <v>243</v>
      </c>
      <c r="E25" s="14">
        <v>3100</v>
      </c>
      <c r="F25" s="15" t="s">
        <v>248</v>
      </c>
      <c r="G25" s="16">
        <v>3133</v>
      </c>
      <c r="H25" s="39" t="s">
        <v>147</v>
      </c>
      <c r="I25" s="40" t="s">
        <v>148</v>
      </c>
      <c r="J25" s="41" t="s">
        <v>149</v>
      </c>
      <c r="K25" s="4" t="s">
        <v>47</v>
      </c>
      <c r="L25" s="48" t="s">
        <v>40</v>
      </c>
      <c r="M25" s="49" t="s">
        <v>150</v>
      </c>
      <c r="N25" s="49" t="s">
        <v>42</v>
      </c>
      <c r="O25" s="42"/>
      <c r="P25" s="42"/>
      <c r="Q25" s="43"/>
      <c r="R25" s="50" t="s">
        <v>287</v>
      </c>
      <c r="S25" s="50" t="s">
        <v>151</v>
      </c>
      <c r="T25" s="49" t="s">
        <v>336</v>
      </c>
      <c r="U25" s="44">
        <v>64102</v>
      </c>
      <c r="V25" s="45">
        <v>60135.5</v>
      </c>
      <c r="W25" s="45">
        <v>73129</v>
      </c>
      <c r="X25" s="45">
        <v>48229.5</v>
      </c>
      <c r="Y25" s="45">
        <v>40354</v>
      </c>
      <c r="Z25" s="46">
        <v>40354</v>
      </c>
      <c r="AA25" s="47" t="s">
        <v>39</v>
      </c>
      <c r="AB25" s="81">
        <v>3</v>
      </c>
      <c r="AC25" s="81">
        <v>0</v>
      </c>
      <c r="AD25" s="81" t="s">
        <v>250</v>
      </c>
    </row>
    <row r="26" spans="1:30" ht="169.5" customHeight="1">
      <c r="A26" s="80"/>
      <c r="B26" s="37">
        <v>3000</v>
      </c>
      <c r="C26" s="38">
        <v>3000</v>
      </c>
      <c r="D26" s="13" t="s">
        <v>243</v>
      </c>
      <c r="E26" s="14">
        <v>3100</v>
      </c>
      <c r="F26" s="15" t="s">
        <v>248</v>
      </c>
      <c r="G26" s="16">
        <v>3137</v>
      </c>
      <c r="H26" s="39" t="s">
        <v>156</v>
      </c>
      <c r="I26" s="40" t="s">
        <v>157</v>
      </c>
      <c r="J26" s="41" t="s">
        <v>158</v>
      </c>
      <c r="K26" s="4" t="s">
        <v>49</v>
      </c>
      <c r="L26" s="48" t="s">
        <v>40</v>
      </c>
      <c r="M26" s="49" t="s">
        <v>159</v>
      </c>
      <c r="N26" s="49" t="s">
        <v>42</v>
      </c>
      <c r="O26" s="49" t="s">
        <v>57</v>
      </c>
      <c r="P26" s="49" t="s">
        <v>160</v>
      </c>
      <c r="Q26" s="50" t="s">
        <v>58</v>
      </c>
      <c r="R26" s="50" t="s">
        <v>281</v>
      </c>
      <c r="S26" s="50" t="s">
        <v>100</v>
      </c>
      <c r="T26" s="49" t="s">
        <v>334</v>
      </c>
      <c r="U26" s="44">
        <f>3654+42.1</f>
        <v>3696.1</v>
      </c>
      <c r="V26" s="45">
        <f>3648.1+42.1</f>
        <v>3690.2</v>
      </c>
      <c r="W26" s="45">
        <f>4309.8+300</f>
        <v>4609.8</v>
      </c>
      <c r="X26" s="45">
        <f>3854.6+300</f>
        <v>4154.6</v>
      </c>
      <c r="Y26" s="45">
        <f>3871.8+300</f>
        <v>4171.8</v>
      </c>
      <c r="Z26" s="46">
        <f>4171.8+300</f>
        <v>4471.8</v>
      </c>
      <c r="AA26" s="47" t="s">
        <v>39</v>
      </c>
      <c r="AB26" s="81">
        <v>3</v>
      </c>
      <c r="AC26" s="81">
        <v>0</v>
      </c>
      <c r="AD26" s="81" t="s">
        <v>250</v>
      </c>
    </row>
    <row r="27" spans="1:30" ht="64.5" customHeight="1">
      <c r="A27" s="80"/>
      <c r="B27" s="37">
        <v>3000</v>
      </c>
      <c r="C27" s="38">
        <v>3000</v>
      </c>
      <c r="D27" s="13" t="s">
        <v>243</v>
      </c>
      <c r="E27" s="14">
        <v>3100</v>
      </c>
      <c r="F27" s="15" t="s">
        <v>248</v>
      </c>
      <c r="G27" s="16">
        <v>3140</v>
      </c>
      <c r="H27" s="39" t="s">
        <v>161</v>
      </c>
      <c r="I27" s="40" t="s">
        <v>162</v>
      </c>
      <c r="J27" s="41" t="s">
        <v>163</v>
      </c>
      <c r="K27" s="4" t="s">
        <v>60</v>
      </c>
      <c r="L27" s="48" t="s">
        <v>40</v>
      </c>
      <c r="M27" s="49" t="s">
        <v>164</v>
      </c>
      <c r="N27" s="49" t="s">
        <v>42</v>
      </c>
      <c r="O27" s="42"/>
      <c r="P27" s="42"/>
      <c r="Q27" s="43"/>
      <c r="R27" s="50" t="s">
        <v>61</v>
      </c>
      <c r="S27" s="50" t="s">
        <v>62</v>
      </c>
      <c r="T27" s="49" t="s">
        <v>63</v>
      </c>
      <c r="U27" s="44">
        <v>164</v>
      </c>
      <c r="V27" s="45">
        <v>164</v>
      </c>
      <c r="W27" s="45">
        <v>214.2</v>
      </c>
      <c r="X27" s="45">
        <v>155</v>
      </c>
      <c r="Y27" s="45">
        <v>115</v>
      </c>
      <c r="Z27" s="46">
        <v>115</v>
      </c>
      <c r="AA27" s="47" t="s">
        <v>39</v>
      </c>
      <c r="AB27" s="81">
        <v>3</v>
      </c>
      <c r="AC27" s="81">
        <v>0</v>
      </c>
      <c r="AD27" s="81" t="s">
        <v>250</v>
      </c>
    </row>
    <row r="28" spans="1:30" ht="51" customHeight="1">
      <c r="A28" s="80"/>
      <c r="B28" s="37">
        <v>3000</v>
      </c>
      <c r="C28" s="38">
        <v>3000</v>
      </c>
      <c r="D28" s="13" t="s">
        <v>243</v>
      </c>
      <c r="E28" s="14">
        <v>3100</v>
      </c>
      <c r="F28" s="15" t="s">
        <v>248</v>
      </c>
      <c r="G28" s="16">
        <v>3141</v>
      </c>
      <c r="H28" s="39" t="s">
        <v>165</v>
      </c>
      <c r="I28" s="40" t="s">
        <v>50</v>
      </c>
      <c r="J28" s="41" t="s">
        <v>166</v>
      </c>
      <c r="K28" s="4" t="s">
        <v>49</v>
      </c>
      <c r="L28" s="48" t="s">
        <v>167</v>
      </c>
      <c r="M28" s="49" t="s">
        <v>168</v>
      </c>
      <c r="N28" s="49" t="s">
        <v>169</v>
      </c>
      <c r="O28" s="42"/>
      <c r="P28" s="42"/>
      <c r="Q28" s="43"/>
      <c r="R28" s="50" t="s">
        <v>278</v>
      </c>
      <c r="S28" s="50" t="s">
        <v>56</v>
      </c>
      <c r="T28" s="49" t="s">
        <v>327</v>
      </c>
      <c r="U28" s="44">
        <v>492.6</v>
      </c>
      <c r="V28" s="45">
        <v>488.5</v>
      </c>
      <c r="W28" s="45">
        <v>555.5</v>
      </c>
      <c r="X28" s="45">
        <v>557.3</v>
      </c>
      <c r="Y28" s="45">
        <v>559.3</v>
      </c>
      <c r="Z28" s="46">
        <v>559.3</v>
      </c>
      <c r="AA28" s="47" t="s">
        <v>39</v>
      </c>
      <c r="AB28" s="81">
        <v>3</v>
      </c>
      <c r="AC28" s="81">
        <v>0</v>
      </c>
      <c r="AD28" s="81" t="s">
        <v>250</v>
      </c>
    </row>
    <row r="29" spans="1:30" ht="118.5">
      <c r="A29" s="80"/>
      <c r="B29" s="37">
        <v>3000</v>
      </c>
      <c r="C29" s="38">
        <v>3000</v>
      </c>
      <c r="D29" s="13" t="s">
        <v>243</v>
      </c>
      <c r="E29" s="14">
        <v>3100</v>
      </c>
      <c r="F29" s="15" t="s">
        <v>248</v>
      </c>
      <c r="G29" s="16">
        <v>3142</v>
      </c>
      <c r="H29" s="39" t="s">
        <v>170</v>
      </c>
      <c r="I29" s="40" t="s">
        <v>171</v>
      </c>
      <c r="J29" s="41" t="s">
        <v>172</v>
      </c>
      <c r="K29" s="4" t="s">
        <v>361</v>
      </c>
      <c r="L29" s="48" t="s">
        <v>173</v>
      </c>
      <c r="M29" s="49" t="s">
        <v>174</v>
      </c>
      <c r="N29" s="49" t="s">
        <v>175</v>
      </c>
      <c r="O29" s="49" t="s">
        <v>176</v>
      </c>
      <c r="P29" s="49" t="s">
        <v>177</v>
      </c>
      <c r="Q29" s="50" t="s">
        <v>178</v>
      </c>
      <c r="R29" s="50" t="s">
        <v>284</v>
      </c>
      <c r="S29" s="50" t="s">
        <v>56</v>
      </c>
      <c r="T29" s="49" t="s">
        <v>337</v>
      </c>
      <c r="U29" s="44">
        <f>2338+40</f>
        <v>2378</v>
      </c>
      <c r="V29" s="45">
        <f>2338+40</f>
        <v>2378</v>
      </c>
      <c r="W29" s="45">
        <f>80+40</f>
        <v>120</v>
      </c>
      <c r="X29" s="45">
        <f>80+40</f>
        <v>120</v>
      </c>
      <c r="Y29" s="45">
        <f>80+40</f>
        <v>120</v>
      </c>
      <c r="Z29" s="46">
        <f>80+40</f>
        <v>120</v>
      </c>
      <c r="AA29" s="47" t="s">
        <v>39</v>
      </c>
      <c r="AB29" s="81">
        <v>3</v>
      </c>
      <c r="AC29" s="81">
        <v>0</v>
      </c>
      <c r="AD29" s="81" t="s">
        <v>250</v>
      </c>
    </row>
    <row r="30" spans="1:30" ht="49.5" customHeight="1">
      <c r="A30" s="80"/>
      <c r="B30" s="37">
        <v>3000</v>
      </c>
      <c r="C30" s="38">
        <v>3000</v>
      </c>
      <c r="D30" s="13" t="s">
        <v>243</v>
      </c>
      <c r="E30" s="14">
        <v>3100</v>
      </c>
      <c r="F30" s="15" t="s">
        <v>248</v>
      </c>
      <c r="G30" s="16">
        <v>3143</v>
      </c>
      <c r="H30" s="39" t="s">
        <v>179</v>
      </c>
      <c r="I30" s="40" t="s">
        <v>180</v>
      </c>
      <c r="J30" s="41" t="s">
        <v>181</v>
      </c>
      <c r="K30" s="4" t="s">
        <v>51</v>
      </c>
      <c r="L30" s="48" t="s">
        <v>40</v>
      </c>
      <c r="M30" s="49" t="s">
        <v>182</v>
      </c>
      <c r="N30" s="49" t="s">
        <v>42</v>
      </c>
      <c r="O30" s="49" t="s">
        <v>66</v>
      </c>
      <c r="P30" s="49" t="s">
        <v>41</v>
      </c>
      <c r="Q30" s="50" t="s">
        <v>67</v>
      </c>
      <c r="R30" s="50" t="s">
        <v>277</v>
      </c>
      <c r="S30" s="50" t="s">
        <v>183</v>
      </c>
      <c r="T30" s="49" t="s">
        <v>338</v>
      </c>
      <c r="U30" s="44">
        <v>8060.2</v>
      </c>
      <c r="V30" s="45">
        <v>7632.4</v>
      </c>
      <c r="W30" s="45">
        <v>12809.8</v>
      </c>
      <c r="X30" s="45">
        <v>10264.6</v>
      </c>
      <c r="Y30" s="45">
        <v>10601.8</v>
      </c>
      <c r="Z30" s="46">
        <v>10601.8</v>
      </c>
      <c r="AA30" s="47" t="s">
        <v>39</v>
      </c>
      <c r="AB30" s="81">
        <v>3</v>
      </c>
      <c r="AC30" s="81">
        <v>0</v>
      </c>
      <c r="AD30" s="81" t="s">
        <v>250</v>
      </c>
    </row>
    <row r="31" spans="1:30" ht="118.5">
      <c r="A31" s="80"/>
      <c r="B31" s="37">
        <v>3000</v>
      </c>
      <c r="C31" s="38">
        <v>3000</v>
      </c>
      <c r="D31" s="13" t="s">
        <v>243</v>
      </c>
      <c r="E31" s="14">
        <v>3100</v>
      </c>
      <c r="F31" s="15" t="s">
        <v>248</v>
      </c>
      <c r="G31" s="16">
        <v>3181</v>
      </c>
      <c r="H31" s="39" t="s">
        <v>184</v>
      </c>
      <c r="I31" s="40" t="s">
        <v>52</v>
      </c>
      <c r="J31" s="41" t="s">
        <v>185</v>
      </c>
      <c r="K31" s="4" t="s">
        <v>68</v>
      </c>
      <c r="L31" s="48" t="s">
        <v>254</v>
      </c>
      <c r="M31" s="49" t="s">
        <v>186</v>
      </c>
      <c r="N31" s="49" t="s">
        <v>256</v>
      </c>
      <c r="O31" s="42"/>
      <c r="P31" s="42"/>
      <c r="Q31" s="43"/>
      <c r="R31" s="50" t="s">
        <v>285</v>
      </c>
      <c r="S31" s="50" t="s">
        <v>56</v>
      </c>
      <c r="T31" s="49" t="s">
        <v>337</v>
      </c>
      <c r="U31" s="44">
        <v>118.5</v>
      </c>
      <c r="V31" s="45">
        <v>118.5</v>
      </c>
      <c r="W31" s="45">
        <v>150</v>
      </c>
      <c r="X31" s="45">
        <v>150</v>
      </c>
      <c r="Y31" s="45">
        <v>150</v>
      </c>
      <c r="Z31" s="46">
        <v>150</v>
      </c>
      <c r="AA31" s="47" t="s">
        <v>39</v>
      </c>
      <c r="AB31" s="81">
        <v>3</v>
      </c>
      <c r="AC31" s="81">
        <v>0</v>
      </c>
      <c r="AD31" s="81" t="s">
        <v>250</v>
      </c>
    </row>
    <row r="32" spans="1:30" ht="158.25" customHeight="1">
      <c r="A32" s="80"/>
      <c r="B32" s="37">
        <v>3000</v>
      </c>
      <c r="C32" s="38">
        <v>3000</v>
      </c>
      <c r="D32" s="13" t="s">
        <v>243</v>
      </c>
      <c r="E32" s="14">
        <v>3100</v>
      </c>
      <c r="F32" s="15" t="s">
        <v>248</v>
      </c>
      <c r="G32" s="16">
        <v>3182</v>
      </c>
      <c r="H32" s="39" t="s">
        <v>187</v>
      </c>
      <c r="I32" s="40" t="s">
        <v>53</v>
      </c>
      <c r="J32" s="41" t="s">
        <v>188</v>
      </c>
      <c r="K32" s="4" t="s">
        <v>362</v>
      </c>
      <c r="L32" s="48" t="s">
        <v>189</v>
      </c>
      <c r="M32" s="49" t="s">
        <v>190</v>
      </c>
      <c r="N32" s="49" t="s">
        <v>191</v>
      </c>
      <c r="O32" s="42"/>
      <c r="P32" s="42"/>
      <c r="Q32" s="43"/>
      <c r="R32" s="50" t="s">
        <v>192</v>
      </c>
      <c r="S32" s="50" t="s">
        <v>56</v>
      </c>
      <c r="T32" s="49" t="s">
        <v>327</v>
      </c>
      <c r="U32" s="44">
        <f>100+300+20+10</f>
        <v>430</v>
      </c>
      <c r="V32" s="45">
        <f>99.1+295+20+10</f>
        <v>424.1</v>
      </c>
      <c r="W32" s="45">
        <f>100+500+20+20+10</f>
        <v>650</v>
      </c>
      <c r="X32" s="45">
        <f>100+500+20</f>
        <v>620</v>
      </c>
      <c r="Y32" s="45">
        <f>100+20</f>
        <v>120</v>
      </c>
      <c r="Z32" s="46">
        <f>100+20</f>
        <v>120</v>
      </c>
      <c r="AA32" s="47" t="s">
        <v>39</v>
      </c>
      <c r="AB32" s="81">
        <v>3</v>
      </c>
      <c r="AC32" s="81">
        <v>0</v>
      </c>
      <c r="AD32" s="81" t="s">
        <v>250</v>
      </c>
    </row>
    <row r="33" spans="1:30" ht="120" customHeight="1">
      <c r="A33" s="80"/>
      <c r="B33" s="120">
        <v>3200</v>
      </c>
      <c r="C33" s="120"/>
      <c r="D33" s="13" t="s">
        <v>243</v>
      </c>
      <c r="E33" s="14"/>
      <c r="F33" s="15" t="s">
        <v>54</v>
      </c>
      <c r="G33" s="16"/>
      <c r="H33" s="17" t="s">
        <v>193</v>
      </c>
      <c r="I33" s="79" t="s">
        <v>264</v>
      </c>
      <c r="J33" s="17" t="s">
        <v>194</v>
      </c>
      <c r="K33" s="19" t="s">
        <v>39</v>
      </c>
      <c r="L33" s="20" t="s">
        <v>39</v>
      </c>
      <c r="M33" s="20" t="s">
        <v>39</v>
      </c>
      <c r="N33" s="20" t="s">
        <v>39</v>
      </c>
      <c r="O33" s="20" t="s">
        <v>39</v>
      </c>
      <c r="P33" s="20" t="s">
        <v>39</v>
      </c>
      <c r="Q33" s="20" t="s">
        <v>39</v>
      </c>
      <c r="R33" s="20" t="s">
        <v>39</v>
      </c>
      <c r="S33" s="20" t="s">
        <v>39</v>
      </c>
      <c r="T33" s="20" t="s">
        <v>39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2" t="s">
        <v>39</v>
      </c>
      <c r="AB33" s="81">
        <v>29</v>
      </c>
      <c r="AC33" s="81"/>
      <c r="AD33" s="81" t="s">
        <v>194</v>
      </c>
    </row>
    <row r="34" spans="1:30" ht="92.25">
      <c r="A34" s="80"/>
      <c r="B34" s="120">
        <v>3300</v>
      </c>
      <c r="C34" s="120"/>
      <c r="D34" s="13" t="s">
        <v>243</v>
      </c>
      <c r="E34" s="14"/>
      <c r="F34" s="15" t="s">
        <v>210</v>
      </c>
      <c r="G34" s="16"/>
      <c r="H34" s="17" t="s">
        <v>211</v>
      </c>
      <c r="I34" s="79" t="s">
        <v>210</v>
      </c>
      <c r="J34" s="17" t="s">
        <v>212</v>
      </c>
      <c r="K34" s="19" t="s">
        <v>39</v>
      </c>
      <c r="L34" s="20" t="s">
        <v>39</v>
      </c>
      <c r="M34" s="20" t="s">
        <v>39</v>
      </c>
      <c r="N34" s="20" t="s">
        <v>39</v>
      </c>
      <c r="O34" s="20" t="s">
        <v>39</v>
      </c>
      <c r="P34" s="20" t="s">
        <v>39</v>
      </c>
      <c r="Q34" s="20" t="s">
        <v>39</v>
      </c>
      <c r="R34" s="20" t="s">
        <v>39</v>
      </c>
      <c r="S34" s="20" t="s">
        <v>39</v>
      </c>
      <c r="T34" s="20" t="s">
        <v>39</v>
      </c>
      <c r="U34" s="21">
        <f aca="true" t="shared" si="1" ref="U34:Z34">U35+U36+U37+U38+U39+U40+U41+U42+U43+U44+U45+U47+U46</f>
        <v>632976.2</v>
      </c>
      <c r="V34" s="21">
        <f t="shared" si="1"/>
        <v>620110.6000000001</v>
      </c>
      <c r="W34" s="21">
        <f t="shared" si="1"/>
        <v>652407.6</v>
      </c>
      <c r="X34" s="21">
        <f t="shared" si="1"/>
        <v>682432.4</v>
      </c>
      <c r="Y34" s="21">
        <f t="shared" si="1"/>
        <v>713375.4999999999</v>
      </c>
      <c r="Z34" s="21">
        <f t="shared" si="1"/>
        <v>712678.0999999999</v>
      </c>
      <c r="AA34" s="22" t="s">
        <v>39</v>
      </c>
      <c r="AB34" s="81">
        <v>11</v>
      </c>
      <c r="AC34" s="81"/>
      <c r="AD34" s="81" t="s">
        <v>212</v>
      </c>
    </row>
    <row r="35" spans="1:30" ht="45" customHeight="1">
      <c r="A35" s="80"/>
      <c r="B35" s="23">
        <v>3000</v>
      </c>
      <c r="C35" s="24">
        <v>3000</v>
      </c>
      <c r="D35" s="13" t="s">
        <v>243</v>
      </c>
      <c r="E35" s="14">
        <v>3300</v>
      </c>
      <c r="F35" s="15" t="s">
        <v>210</v>
      </c>
      <c r="G35" s="16">
        <v>3301</v>
      </c>
      <c r="H35" s="25" t="s">
        <v>213</v>
      </c>
      <c r="I35" s="26" t="s">
        <v>234</v>
      </c>
      <c r="J35" s="27" t="s">
        <v>214</v>
      </c>
      <c r="K35" s="3" t="s">
        <v>235</v>
      </c>
      <c r="L35" s="28" t="s">
        <v>40</v>
      </c>
      <c r="M35" s="29" t="s">
        <v>195</v>
      </c>
      <c r="N35" s="29" t="s">
        <v>42</v>
      </c>
      <c r="O35" s="29" t="s">
        <v>236</v>
      </c>
      <c r="P35" s="29" t="s">
        <v>55</v>
      </c>
      <c r="Q35" s="32" t="s">
        <v>237</v>
      </c>
      <c r="R35" s="31"/>
      <c r="S35" s="31"/>
      <c r="T35" s="30"/>
      <c r="U35" s="33">
        <v>3838.6</v>
      </c>
      <c r="V35" s="34">
        <v>3838.6</v>
      </c>
      <c r="W35" s="34">
        <v>4041.6</v>
      </c>
      <c r="X35" s="34">
        <v>4018.1</v>
      </c>
      <c r="Y35" s="34">
        <v>3101.8</v>
      </c>
      <c r="Z35" s="35">
        <v>3101.8</v>
      </c>
      <c r="AA35" s="60"/>
      <c r="AB35" s="81">
        <v>3</v>
      </c>
      <c r="AC35" s="81">
        <v>0</v>
      </c>
      <c r="AD35" s="81" t="s">
        <v>212</v>
      </c>
    </row>
    <row r="36" spans="1:30" ht="45" customHeight="1">
      <c r="A36" s="80"/>
      <c r="B36" s="37">
        <v>3000</v>
      </c>
      <c r="C36" s="38">
        <v>3000</v>
      </c>
      <c r="D36" s="13" t="s">
        <v>243</v>
      </c>
      <c r="E36" s="14">
        <v>3300</v>
      </c>
      <c r="F36" s="15" t="s">
        <v>210</v>
      </c>
      <c r="G36" s="16">
        <v>3302</v>
      </c>
      <c r="H36" s="39" t="s">
        <v>215</v>
      </c>
      <c r="I36" s="40" t="s">
        <v>238</v>
      </c>
      <c r="J36" s="41" t="s">
        <v>216</v>
      </c>
      <c r="K36" s="4" t="s">
        <v>239</v>
      </c>
      <c r="L36" s="48" t="s">
        <v>40</v>
      </c>
      <c r="M36" s="49" t="s">
        <v>195</v>
      </c>
      <c r="N36" s="49" t="s">
        <v>42</v>
      </c>
      <c r="O36" s="49" t="s">
        <v>217</v>
      </c>
      <c r="P36" s="49" t="s">
        <v>41</v>
      </c>
      <c r="Q36" s="50" t="s">
        <v>218</v>
      </c>
      <c r="R36" s="43"/>
      <c r="S36" s="43"/>
      <c r="T36" s="42"/>
      <c r="U36" s="44">
        <v>1319.7</v>
      </c>
      <c r="V36" s="45">
        <v>1319.7</v>
      </c>
      <c r="W36" s="45">
        <v>2092.1</v>
      </c>
      <c r="X36" s="45">
        <v>1394.7</v>
      </c>
      <c r="Y36" s="45">
        <v>697.4</v>
      </c>
      <c r="Z36" s="46">
        <v>0</v>
      </c>
      <c r="AA36" s="69"/>
      <c r="AB36" s="81">
        <v>3</v>
      </c>
      <c r="AC36" s="81">
        <v>0</v>
      </c>
      <c r="AD36" s="81" t="s">
        <v>212</v>
      </c>
    </row>
    <row r="37" spans="1:30" ht="57" customHeight="1">
      <c r="A37" s="80"/>
      <c r="B37" s="12">
        <v>3000</v>
      </c>
      <c r="C37" s="51">
        <v>3000</v>
      </c>
      <c r="D37" s="13" t="s">
        <v>243</v>
      </c>
      <c r="E37" s="14">
        <v>3300</v>
      </c>
      <c r="F37" s="15" t="s">
        <v>210</v>
      </c>
      <c r="G37" s="16">
        <v>3303</v>
      </c>
      <c r="H37" s="52" t="s">
        <v>219</v>
      </c>
      <c r="I37" s="53" t="s">
        <v>240</v>
      </c>
      <c r="J37" s="86" t="s">
        <v>220</v>
      </c>
      <c r="K37" s="9" t="s">
        <v>241</v>
      </c>
      <c r="L37" s="48" t="s">
        <v>221</v>
      </c>
      <c r="M37" s="61" t="s">
        <v>222</v>
      </c>
      <c r="N37" s="61" t="s">
        <v>223</v>
      </c>
      <c r="O37" s="55"/>
      <c r="P37" s="55"/>
      <c r="Q37" s="56"/>
      <c r="R37" s="56"/>
      <c r="S37" s="56"/>
      <c r="T37" s="55"/>
      <c r="U37" s="57">
        <v>171.4</v>
      </c>
      <c r="V37" s="58">
        <v>171.4</v>
      </c>
      <c r="W37" s="58">
        <v>30.1</v>
      </c>
      <c r="X37" s="58">
        <v>32</v>
      </c>
      <c r="Y37" s="58">
        <v>33.7</v>
      </c>
      <c r="Z37" s="59">
        <v>33.7</v>
      </c>
      <c r="AA37" s="62"/>
      <c r="AB37" s="81">
        <v>3</v>
      </c>
      <c r="AC37" s="81">
        <v>0</v>
      </c>
      <c r="AD37" s="81" t="s">
        <v>212</v>
      </c>
    </row>
    <row r="38" spans="1:30" ht="173.25" customHeight="1">
      <c r="A38" s="80"/>
      <c r="B38" s="23">
        <v>3000</v>
      </c>
      <c r="C38" s="24">
        <v>3000</v>
      </c>
      <c r="D38" s="13" t="s">
        <v>243</v>
      </c>
      <c r="E38" s="14">
        <v>3200</v>
      </c>
      <c r="F38" s="15" t="s">
        <v>54</v>
      </c>
      <c r="G38" s="16">
        <v>3201</v>
      </c>
      <c r="H38" s="88" t="s">
        <v>300</v>
      </c>
      <c r="I38" s="40" t="s">
        <v>298</v>
      </c>
      <c r="J38" s="88" t="s">
        <v>289</v>
      </c>
      <c r="K38" s="4" t="s">
        <v>68</v>
      </c>
      <c r="L38" s="49" t="s">
        <v>40</v>
      </c>
      <c r="M38" s="49" t="s">
        <v>195</v>
      </c>
      <c r="N38" s="49" t="s">
        <v>42</v>
      </c>
      <c r="O38" s="97" t="s">
        <v>317</v>
      </c>
      <c r="P38" s="97" t="s">
        <v>318</v>
      </c>
      <c r="Q38" s="97" t="s">
        <v>319</v>
      </c>
      <c r="R38" s="42"/>
      <c r="S38" s="42"/>
      <c r="T38" s="42"/>
      <c r="U38" s="46">
        <v>1845.2</v>
      </c>
      <c r="V38" s="46">
        <v>1793</v>
      </c>
      <c r="W38" s="46">
        <f>1835.6+24.3</f>
        <v>1859.8999999999999</v>
      </c>
      <c r="X38" s="46">
        <f>1860.6+25.4</f>
        <v>1886</v>
      </c>
      <c r="Y38" s="46">
        <f>1885.6+25</f>
        <v>1910.6</v>
      </c>
      <c r="Z38" s="46">
        <f>1885.6+25</f>
        <v>1910.6</v>
      </c>
      <c r="AA38" s="87"/>
      <c r="AB38" s="81">
        <v>3</v>
      </c>
      <c r="AC38" s="81">
        <v>0</v>
      </c>
      <c r="AD38" s="81" t="s">
        <v>194</v>
      </c>
    </row>
    <row r="39" spans="1:30" ht="169.5" customHeight="1">
      <c r="A39" s="80"/>
      <c r="B39" s="37">
        <v>3000</v>
      </c>
      <c r="C39" s="38">
        <v>3000</v>
      </c>
      <c r="D39" s="13" t="s">
        <v>243</v>
      </c>
      <c r="E39" s="14">
        <v>3200</v>
      </c>
      <c r="F39" s="15" t="s">
        <v>54</v>
      </c>
      <c r="G39" s="16">
        <v>3203</v>
      </c>
      <c r="H39" s="89" t="s">
        <v>301</v>
      </c>
      <c r="I39" s="40" t="s">
        <v>196</v>
      </c>
      <c r="J39" s="41" t="s">
        <v>290</v>
      </c>
      <c r="K39" s="4" t="s">
        <v>242</v>
      </c>
      <c r="L39" s="48" t="s">
        <v>40</v>
      </c>
      <c r="M39" s="49" t="s">
        <v>195</v>
      </c>
      <c r="N39" s="49" t="s">
        <v>42</v>
      </c>
      <c r="O39" s="49" t="s">
        <v>197</v>
      </c>
      <c r="P39" s="49" t="s">
        <v>55</v>
      </c>
      <c r="Q39" s="50" t="s">
        <v>198</v>
      </c>
      <c r="R39" s="43"/>
      <c r="S39" s="43"/>
      <c r="T39" s="42"/>
      <c r="U39" s="109">
        <v>11300</v>
      </c>
      <c r="V39" s="110">
        <v>9181.6</v>
      </c>
      <c r="W39" s="110">
        <v>13472.8</v>
      </c>
      <c r="X39" s="110">
        <v>14286.4</v>
      </c>
      <c r="Y39" s="110">
        <v>14906.8</v>
      </c>
      <c r="Z39" s="108">
        <v>14906.8</v>
      </c>
      <c r="AA39" s="69"/>
      <c r="AB39" s="81">
        <v>3</v>
      </c>
      <c r="AC39" s="81">
        <v>0</v>
      </c>
      <c r="AD39" s="81" t="s">
        <v>194</v>
      </c>
    </row>
    <row r="40" spans="1:30" ht="137.25" customHeight="1">
      <c r="A40" s="80"/>
      <c r="B40" s="37">
        <v>3000</v>
      </c>
      <c r="C40" s="38">
        <v>3000</v>
      </c>
      <c r="D40" s="13" t="s">
        <v>243</v>
      </c>
      <c r="E40" s="14">
        <v>3200</v>
      </c>
      <c r="F40" s="15" t="s">
        <v>54</v>
      </c>
      <c r="G40" s="16">
        <v>3204</v>
      </c>
      <c r="H40" s="89" t="s">
        <v>302</v>
      </c>
      <c r="I40" s="100" t="s">
        <v>199</v>
      </c>
      <c r="J40" s="41" t="s">
        <v>291</v>
      </c>
      <c r="K40" s="4" t="s">
        <v>200</v>
      </c>
      <c r="L40" s="48" t="s">
        <v>40</v>
      </c>
      <c r="M40" s="49" t="s">
        <v>195</v>
      </c>
      <c r="N40" s="49" t="s">
        <v>42</v>
      </c>
      <c r="O40" s="49" t="s">
        <v>201</v>
      </c>
      <c r="P40" s="49" t="s">
        <v>41</v>
      </c>
      <c r="Q40" s="50" t="s">
        <v>202</v>
      </c>
      <c r="R40" s="43"/>
      <c r="S40" s="43"/>
      <c r="T40" s="42"/>
      <c r="U40" s="44">
        <f>16221.5-138</f>
        <v>16083.5</v>
      </c>
      <c r="V40" s="45">
        <f>16094.8-137.9</f>
        <v>15956.9</v>
      </c>
      <c r="W40" s="45">
        <f>16020-123.9</f>
        <v>15896.1</v>
      </c>
      <c r="X40" s="45">
        <f>9626.5-221.9</f>
        <v>9404.6</v>
      </c>
      <c r="Y40" s="45">
        <f>7631.3-188.7</f>
        <v>7442.6</v>
      </c>
      <c r="Z40" s="46">
        <f>Y40</f>
        <v>7442.6</v>
      </c>
      <c r="AA40" s="69"/>
      <c r="AB40" s="81">
        <v>3</v>
      </c>
      <c r="AC40" s="81">
        <v>0</v>
      </c>
      <c r="AD40" s="81" t="s">
        <v>194</v>
      </c>
    </row>
    <row r="41" spans="1:30" ht="92.25">
      <c r="A41" s="80"/>
      <c r="B41" s="37">
        <v>3000</v>
      </c>
      <c r="C41" s="38">
        <v>3000</v>
      </c>
      <c r="D41" s="13" t="s">
        <v>243</v>
      </c>
      <c r="E41" s="14">
        <v>3200</v>
      </c>
      <c r="F41" s="15" t="s">
        <v>54</v>
      </c>
      <c r="G41" s="16">
        <v>3205</v>
      </c>
      <c r="H41" s="89" t="s">
        <v>303</v>
      </c>
      <c r="I41" s="40" t="s">
        <v>203</v>
      </c>
      <c r="J41" s="41" t="s">
        <v>292</v>
      </c>
      <c r="K41" s="4" t="s">
        <v>46</v>
      </c>
      <c r="L41" s="48" t="s">
        <v>40</v>
      </c>
      <c r="M41" s="49" t="s">
        <v>195</v>
      </c>
      <c r="N41" s="49" t="s">
        <v>42</v>
      </c>
      <c r="O41" s="49" t="s">
        <v>204</v>
      </c>
      <c r="P41" s="49" t="s">
        <v>55</v>
      </c>
      <c r="Q41" s="50" t="s">
        <v>205</v>
      </c>
      <c r="R41" s="43"/>
      <c r="S41" s="43"/>
      <c r="T41" s="42"/>
      <c r="U41" s="44">
        <v>4075.5</v>
      </c>
      <c r="V41" s="45">
        <v>4015.9</v>
      </c>
      <c r="W41" s="45">
        <v>4641.6</v>
      </c>
      <c r="X41" s="45">
        <v>4813.4</v>
      </c>
      <c r="Y41" s="45">
        <v>4978.7</v>
      </c>
      <c r="Z41" s="46">
        <v>4978.7</v>
      </c>
      <c r="AA41" s="69"/>
      <c r="AB41" s="81">
        <v>3</v>
      </c>
      <c r="AC41" s="81">
        <v>0</v>
      </c>
      <c r="AD41" s="81" t="s">
        <v>194</v>
      </c>
    </row>
    <row r="42" spans="1:30" ht="78.75">
      <c r="A42" s="80"/>
      <c r="B42" s="37">
        <v>3000</v>
      </c>
      <c r="C42" s="38">
        <v>3000</v>
      </c>
      <c r="D42" s="13" t="s">
        <v>243</v>
      </c>
      <c r="E42" s="14">
        <v>3200</v>
      </c>
      <c r="F42" s="15" t="s">
        <v>54</v>
      </c>
      <c r="G42" s="16">
        <v>3206</v>
      </c>
      <c r="H42" s="89" t="s">
        <v>304</v>
      </c>
      <c r="I42" s="40" t="s">
        <v>206</v>
      </c>
      <c r="J42" s="41" t="s">
        <v>293</v>
      </c>
      <c r="K42" s="98" t="s">
        <v>299</v>
      </c>
      <c r="L42" s="48" t="s">
        <v>40</v>
      </c>
      <c r="M42" s="49" t="s">
        <v>195</v>
      </c>
      <c r="N42" s="49" t="s">
        <v>42</v>
      </c>
      <c r="O42" s="49" t="s">
        <v>207</v>
      </c>
      <c r="P42" s="49" t="s">
        <v>55</v>
      </c>
      <c r="Q42" s="50" t="s">
        <v>208</v>
      </c>
      <c r="R42" s="43"/>
      <c r="S42" s="43"/>
      <c r="T42" s="42"/>
      <c r="U42" s="109">
        <f>6795.5+22523.2+1687.7+561.6-11300</f>
        <v>20268</v>
      </c>
      <c r="V42" s="110">
        <f>6584.5+19955.7+1447.7+561.5-9181.6</f>
        <v>19367.800000000003</v>
      </c>
      <c r="W42" s="110">
        <f>8522.7+27403.6+2430.7+790-13472.8</f>
        <v>25674.2</v>
      </c>
      <c r="X42" s="110">
        <f>8945.4+29047.2+2386.1+725-14286.4</f>
        <v>26817.299999999996</v>
      </c>
      <c r="Y42" s="110">
        <f>8987.2+29830+2403+725-14906.8</f>
        <v>27038.399999999998</v>
      </c>
      <c r="Z42" s="108">
        <f>Y42</f>
        <v>27038.399999999998</v>
      </c>
      <c r="AA42" s="69"/>
      <c r="AB42" s="81">
        <v>3</v>
      </c>
      <c r="AC42" s="81">
        <v>0</v>
      </c>
      <c r="AD42" s="81" t="s">
        <v>194</v>
      </c>
    </row>
    <row r="43" spans="1:30" ht="132">
      <c r="A43" s="80"/>
      <c r="B43" s="37">
        <v>3000</v>
      </c>
      <c r="C43" s="38">
        <v>3000</v>
      </c>
      <c r="D43" s="13" t="s">
        <v>243</v>
      </c>
      <c r="E43" s="14">
        <v>3200</v>
      </c>
      <c r="F43" s="15" t="s">
        <v>54</v>
      </c>
      <c r="G43" s="16">
        <v>3207</v>
      </c>
      <c r="H43" s="89" t="s">
        <v>305</v>
      </c>
      <c r="I43" s="40" t="s">
        <v>153</v>
      </c>
      <c r="J43" s="41" t="s">
        <v>294</v>
      </c>
      <c r="K43" s="4" t="s">
        <v>68</v>
      </c>
      <c r="L43" s="48" t="s">
        <v>40</v>
      </c>
      <c r="M43" s="49" t="s">
        <v>195</v>
      </c>
      <c r="N43" s="49" t="s">
        <v>42</v>
      </c>
      <c r="O43" s="49" t="s">
        <v>154</v>
      </c>
      <c r="P43" s="49" t="s">
        <v>177</v>
      </c>
      <c r="Q43" s="50" t="s">
        <v>155</v>
      </c>
      <c r="R43" s="43"/>
      <c r="S43" s="43"/>
      <c r="T43" s="42"/>
      <c r="U43" s="44">
        <v>65.6</v>
      </c>
      <c r="V43" s="45">
        <v>65.6</v>
      </c>
      <c r="W43" s="45">
        <v>65.6</v>
      </c>
      <c r="X43" s="45">
        <v>65.6</v>
      </c>
      <c r="Y43" s="45">
        <v>65.6</v>
      </c>
      <c r="Z43" s="46">
        <v>65.6</v>
      </c>
      <c r="AA43" s="69"/>
      <c r="AB43" s="81">
        <v>3</v>
      </c>
      <c r="AC43" s="81">
        <v>0</v>
      </c>
      <c r="AD43" s="81" t="s">
        <v>194</v>
      </c>
    </row>
    <row r="44" spans="1:30" ht="117" customHeight="1">
      <c r="A44" s="80"/>
      <c r="B44" s="37">
        <v>3000</v>
      </c>
      <c r="C44" s="38">
        <v>3000</v>
      </c>
      <c r="D44" s="13" t="s">
        <v>243</v>
      </c>
      <c r="E44" s="14">
        <v>3200</v>
      </c>
      <c r="F44" s="15" t="s">
        <v>54</v>
      </c>
      <c r="G44" s="16">
        <v>3208</v>
      </c>
      <c r="H44" s="89" t="s">
        <v>306</v>
      </c>
      <c r="I44" s="40" t="s">
        <v>209</v>
      </c>
      <c r="J44" s="41" t="s">
        <v>295</v>
      </c>
      <c r="K44" s="84">
        <v>405</v>
      </c>
      <c r="L44" s="48" t="s">
        <v>40</v>
      </c>
      <c r="M44" s="49" t="s">
        <v>195</v>
      </c>
      <c r="N44" s="49" t="s">
        <v>42</v>
      </c>
      <c r="O44" s="49" t="s">
        <v>64</v>
      </c>
      <c r="P44" s="49" t="s">
        <v>55</v>
      </c>
      <c r="Q44" s="50" t="s">
        <v>65</v>
      </c>
      <c r="R44" s="50" t="s">
        <v>268</v>
      </c>
      <c r="S44" s="50" t="s">
        <v>56</v>
      </c>
      <c r="T44" s="49" t="s">
        <v>327</v>
      </c>
      <c r="U44" s="44">
        <v>1473</v>
      </c>
      <c r="V44" s="45">
        <v>691.3</v>
      </c>
      <c r="W44" s="45">
        <v>1475.9</v>
      </c>
      <c r="X44" s="45">
        <v>1475.9</v>
      </c>
      <c r="Y44" s="45">
        <v>1475.9</v>
      </c>
      <c r="Z44" s="46">
        <v>1475.9</v>
      </c>
      <c r="AA44" s="69"/>
      <c r="AB44" s="81">
        <v>3</v>
      </c>
      <c r="AC44" s="81">
        <v>0</v>
      </c>
      <c r="AD44" s="81" t="s">
        <v>194</v>
      </c>
    </row>
    <row r="45" spans="1:30" ht="255" customHeight="1">
      <c r="A45" s="80"/>
      <c r="B45" s="12">
        <v>3000</v>
      </c>
      <c r="C45" s="51">
        <v>3000</v>
      </c>
      <c r="D45" s="13" t="s">
        <v>243</v>
      </c>
      <c r="E45" s="14">
        <v>3200</v>
      </c>
      <c r="F45" s="15" t="s">
        <v>54</v>
      </c>
      <c r="G45" s="16">
        <v>3209</v>
      </c>
      <c r="H45" s="90" t="s">
        <v>307</v>
      </c>
      <c r="I45" s="53" t="s">
        <v>308</v>
      </c>
      <c r="J45" s="85" t="s">
        <v>296</v>
      </c>
      <c r="K45" s="84" t="s">
        <v>342</v>
      </c>
      <c r="L45" s="48" t="s">
        <v>40</v>
      </c>
      <c r="M45" s="49" t="s">
        <v>195</v>
      </c>
      <c r="N45" s="49" t="s">
        <v>42</v>
      </c>
      <c r="O45" s="49" t="s">
        <v>117</v>
      </c>
      <c r="P45" s="49" t="s">
        <v>41</v>
      </c>
      <c r="Q45" s="50" t="s">
        <v>118</v>
      </c>
      <c r="R45" s="96" t="s">
        <v>315</v>
      </c>
      <c r="S45" s="96" t="s">
        <v>316</v>
      </c>
      <c r="T45" s="97" t="s">
        <v>339</v>
      </c>
      <c r="U45" s="46">
        <f>221561.3+82628+15149.7+253058.7</f>
        <v>572397.7</v>
      </c>
      <c r="V45" s="46">
        <f>217556.2+82474.8+10481.3+253058.6</f>
        <v>563570.9</v>
      </c>
      <c r="W45" s="46">
        <f>233004.6+100294.7+11042.1+238692.4</f>
        <v>583033.7999999999</v>
      </c>
      <c r="X45" s="46">
        <f>245566.6+105695.2+18427.1+248327.6</f>
        <v>618016.5</v>
      </c>
      <c r="Y45" s="46">
        <f>258758+111332.6+19477.3+261967.4</f>
        <v>651535.2999999999</v>
      </c>
      <c r="Z45" s="46">
        <f>258758+111332.6+19477.3+261967.4</f>
        <v>651535.2999999999</v>
      </c>
      <c r="AA45" s="62"/>
      <c r="AB45" s="81">
        <v>3</v>
      </c>
      <c r="AC45" s="81">
        <v>0</v>
      </c>
      <c r="AD45" s="81" t="s">
        <v>194</v>
      </c>
    </row>
    <row r="46" spans="1:30" ht="102" customHeight="1" hidden="1">
      <c r="A46" s="80"/>
      <c r="B46" s="12"/>
      <c r="C46" s="51"/>
      <c r="D46" s="13"/>
      <c r="E46" s="14"/>
      <c r="F46" s="15"/>
      <c r="G46" s="16"/>
      <c r="H46" s="90"/>
      <c r="I46" s="53" t="s">
        <v>309</v>
      </c>
      <c r="J46" s="85" t="s">
        <v>297</v>
      </c>
      <c r="K46" s="84">
        <v>702</v>
      </c>
      <c r="L46" s="48" t="s">
        <v>40</v>
      </c>
      <c r="M46" s="49" t="s">
        <v>195</v>
      </c>
      <c r="N46" s="49" t="s">
        <v>42</v>
      </c>
      <c r="O46" s="49" t="s">
        <v>117</v>
      </c>
      <c r="P46" s="49" t="s">
        <v>41</v>
      </c>
      <c r="Q46" s="50" t="s">
        <v>118</v>
      </c>
      <c r="R46" s="96" t="s">
        <v>315</v>
      </c>
      <c r="S46" s="96" t="s">
        <v>316</v>
      </c>
      <c r="T46" s="97" t="s">
        <v>339</v>
      </c>
      <c r="U46" s="57"/>
      <c r="V46" s="58"/>
      <c r="W46" s="58"/>
      <c r="X46" s="58"/>
      <c r="Y46" s="58"/>
      <c r="Z46" s="59"/>
      <c r="AA46" s="62"/>
      <c r="AB46" s="81"/>
      <c r="AC46" s="81"/>
      <c r="AD46" s="81"/>
    </row>
    <row r="47" spans="1:30" ht="133.5" customHeight="1">
      <c r="A47" s="80"/>
      <c r="B47" s="12"/>
      <c r="C47" s="51"/>
      <c r="D47" s="13"/>
      <c r="E47" s="14"/>
      <c r="F47" s="15"/>
      <c r="G47" s="16"/>
      <c r="H47" s="90"/>
      <c r="I47" s="100" t="s">
        <v>325</v>
      </c>
      <c r="J47" s="85" t="s">
        <v>310</v>
      </c>
      <c r="K47" s="84">
        <v>1004</v>
      </c>
      <c r="L47" s="48" t="s">
        <v>40</v>
      </c>
      <c r="M47" s="49" t="s">
        <v>195</v>
      </c>
      <c r="N47" s="49" t="s">
        <v>42</v>
      </c>
      <c r="O47" s="97" t="s">
        <v>322</v>
      </c>
      <c r="P47" s="97" t="s">
        <v>323</v>
      </c>
      <c r="Q47" s="96" t="s">
        <v>324</v>
      </c>
      <c r="R47" s="96" t="s">
        <v>315</v>
      </c>
      <c r="S47" s="96" t="s">
        <v>316</v>
      </c>
      <c r="T47" s="97" t="s">
        <v>339</v>
      </c>
      <c r="U47" s="57">
        <v>138</v>
      </c>
      <c r="V47" s="58">
        <v>137.9</v>
      </c>
      <c r="W47" s="58">
        <v>123.9</v>
      </c>
      <c r="X47" s="58">
        <v>221.9</v>
      </c>
      <c r="Y47" s="58">
        <v>188.7</v>
      </c>
      <c r="Z47" s="59">
        <v>188.7</v>
      </c>
      <c r="AA47" s="62"/>
      <c r="AB47" s="81"/>
      <c r="AC47" s="81"/>
      <c r="AD47" s="81"/>
    </row>
    <row r="48" spans="1:30" ht="132">
      <c r="A48" s="80"/>
      <c r="B48" s="120">
        <v>3400</v>
      </c>
      <c r="C48" s="120"/>
      <c r="D48" s="13" t="s">
        <v>243</v>
      </c>
      <c r="E48" s="14"/>
      <c r="F48" s="15" t="s">
        <v>244</v>
      </c>
      <c r="G48" s="16"/>
      <c r="H48" s="17" t="s">
        <v>224</v>
      </c>
      <c r="I48" s="18" t="s">
        <v>244</v>
      </c>
      <c r="J48" s="17" t="s">
        <v>247</v>
      </c>
      <c r="K48" s="19" t="s">
        <v>39</v>
      </c>
      <c r="L48" s="20" t="s">
        <v>39</v>
      </c>
      <c r="M48" s="20" t="s">
        <v>39</v>
      </c>
      <c r="N48" s="20" t="s">
        <v>39</v>
      </c>
      <c r="O48" s="20" t="s">
        <v>39</v>
      </c>
      <c r="P48" s="20" t="s">
        <v>39</v>
      </c>
      <c r="Q48" s="20" t="s">
        <v>39</v>
      </c>
      <c r="R48" s="20" t="s">
        <v>39</v>
      </c>
      <c r="S48" s="20" t="s">
        <v>39</v>
      </c>
      <c r="T48" s="20" t="s">
        <v>39</v>
      </c>
      <c r="U48" s="21">
        <f aca="true" t="shared" si="2" ref="U48:Z48">U49+U50</f>
        <v>31169.8</v>
      </c>
      <c r="V48" s="21">
        <f t="shared" si="2"/>
        <v>24500</v>
      </c>
      <c r="W48" s="21">
        <f t="shared" si="2"/>
        <v>13032.4</v>
      </c>
      <c r="X48" s="21">
        <f t="shared" si="2"/>
        <v>12867.5</v>
      </c>
      <c r="Y48" s="21">
        <f t="shared" si="2"/>
        <v>12120.5</v>
      </c>
      <c r="Z48" s="106">
        <f t="shared" si="2"/>
        <v>12120.5</v>
      </c>
      <c r="AA48" s="22" t="s">
        <v>39</v>
      </c>
      <c r="AB48" s="81">
        <v>8</v>
      </c>
      <c r="AC48" s="81"/>
      <c r="AD48" s="81" t="s">
        <v>247</v>
      </c>
    </row>
    <row r="49" spans="1:30" ht="50.25" customHeight="1">
      <c r="A49" s="80"/>
      <c r="B49" s="23">
        <v>3000</v>
      </c>
      <c r="C49" s="24">
        <v>3000</v>
      </c>
      <c r="D49" s="13" t="s">
        <v>243</v>
      </c>
      <c r="E49" s="14">
        <v>3400</v>
      </c>
      <c r="F49" s="15" t="s">
        <v>244</v>
      </c>
      <c r="G49" s="16">
        <v>3401</v>
      </c>
      <c r="H49" s="25" t="s">
        <v>225</v>
      </c>
      <c r="I49" s="26" t="s">
        <v>226</v>
      </c>
      <c r="J49" s="27" t="s">
        <v>227</v>
      </c>
      <c r="K49" s="3" t="s">
        <v>46</v>
      </c>
      <c r="L49" s="93" t="s">
        <v>123</v>
      </c>
      <c r="M49" s="95" t="s">
        <v>228</v>
      </c>
      <c r="N49" s="95" t="s">
        <v>125</v>
      </c>
      <c r="O49" s="29" t="s">
        <v>229</v>
      </c>
      <c r="P49" s="29" t="s">
        <v>41</v>
      </c>
      <c r="Q49" s="32" t="s">
        <v>230</v>
      </c>
      <c r="R49" s="32" t="s">
        <v>276</v>
      </c>
      <c r="S49" s="32" t="s">
        <v>69</v>
      </c>
      <c r="T49" s="29" t="s">
        <v>331</v>
      </c>
      <c r="U49" s="33">
        <v>28859.8</v>
      </c>
      <c r="V49" s="34">
        <v>22210.8</v>
      </c>
      <c r="W49" s="34">
        <v>10761.9</v>
      </c>
      <c r="X49" s="34">
        <v>11112.5</v>
      </c>
      <c r="Y49" s="34">
        <v>10365.5</v>
      </c>
      <c r="Z49" s="35">
        <v>10365.5</v>
      </c>
      <c r="AA49" s="60"/>
      <c r="AB49" s="81">
        <v>3</v>
      </c>
      <c r="AC49" s="81">
        <v>0</v>
      </c>
      <c r="AD49" s="81" t="s">
        <v>247</v>
      </c>
    </row>
    <row r="50" spans="1:30" ht="42.75" customHeight="1">
      <c r="A50" s="80"/>
      <c r="B50" s="12">
        <v>3000</v>
      </c>
      <c r="C50" s="51">
        <v>3000</v>
      </c>
      <c r="D50" s="13" t="s">
        <v>243</v>
      </c>
      <c r="E50" s="14">
        <v>3400</v>
      </c>
      <c r="F50" s="15" t="s">
        <v>244</v>
      </c>
      <c r="G50" s="16">
        <v>3402</v>
      </c>
      <c r="H50" s="52" t="s">
        <v>231</v>
      </c>
      <c r="I50" s="99" t="s">
        <v>321</v>
      </c>
      <c r="J50" s="54" t="s">
        <v>232</v>
      </c>
      <c r="K50" s="9" t="s">
        <v>364</v>
      </c>
      <c r="L50" s="94" t="s">
        <v>40</v>
      </c>
      <c r="M50" s="92" t="s">
        <v>314</v>
      </c>
      <c r="N50" s="92" t="s">
        <v>42</v>
      </c>
      <c r="O50" s="55"/>
      <c r="P50" s="55"/>
      <c r="Q50" s="56"/>
      <c r="R50" s="91" t="s">
        <v>311</v>
      </c>
      <c r="S50" s="91" t="s">
        <v>312</v>
      </c>
      <c r="T50" s="92" t="s">
        <v>313</v>
      </c>
      <c r="U50" s="57">
        <f>2150+160</f>
        <v>2310</v>
      </c>
      <c r="V50" s="58">
        <f>2131.5+157.7</f>
        <v>2289.2</v>
      </c>
      <c r="W50" s="58">
        <f>208.5+1902+160</f>
        <v>2270.5</v>
      </c>
      <c r="X50" s="58">
        <f>1595+160</f>
        <v>1755</v>
      </c>
      <c r="Y50" s="58">
        <f>1595+160</f>
        <v>1755</v>
      </c>
      <c r="Z50" s="59">
        <f>1595+160</f>
        <v>1755</v>
      </c>
      <c r="AA50" s="62"/>
      <c r="AB50" s="81">
        <v>3</v>
      </c>
      <c r="AC50" s="81">
        <v>0</v>
      </c>
      <c r="AD50" s="81" t="s">
        <v>247</v>
      </c>
    </row>
    <row r="51" spans="1:30" s="104" customFormat="1" ht="26.25">
      <c r="A51" s="102"/>
      <c r="B51" s="121">
        <v>3000</v>
      </c>
      <c r="C51" s="121"/>
      <c r="D51" s="70" t="s">
        <v>243</v>
      </c>
      <c r="E51" s="71"/>
      <c r="F51" s="72" t="s">
        <v>244</v>
      </c>
      <c r="G51" s="73"/>
      <c r="H51" s="74" t="s">
        <v>39</v>
      </c>
      <c r="I51" s="75" t="s">
        <v>233</v>
      </c>
      <c r="J51" s="74" t="s">
        <v>39</v>
      </c>
      <c r="K51" s="76" t="s">
        <v>39</v>
      </c>
      <c r="L51" s="77" t="s">
        <v>39</v>
      </c>
      <c r="M51" s="77" t="s">
        <v>39</v>
      </c>
      <c r="N51" s="77" t="s">
        <v>39</v>
      </c>
      <c r="O51" s="77" t="s">
        <v>39</v>
      </c>
      <c r="P51" s="77" t="s">
        <v>39</v>
      </c>
      <c r="Q51" s="77" t="s">
        <v>39</v>
      </c>
      <c r="R51" s="77" t="s">
        <v>39</v>
      </c>
      <c r="S51" s="77" t="s">
        <v>39</v>
      </c>
      <c r="T51" s="77" t="s">
        <v>39</v>
      </c>
      <c r="U51" s="83">
        <f aca="true" t="shared" si="3" ref="U51:Z51">U7+U33+U34+U48</f>
        <v>1465485.9999999998</v>
      </c>
      <c r="V51" s="83">
        <f t="shared" si="3"/>
        <v>1413784.0000000002</v>
      </c>
      <c r="W51" s="83">
        <f t="shared" si="3"/>
        <v>1547317.4</v>
      </c>
      <c r="X51" s="83">
        <f t="shared" si="3"/>
        <v>1368847.2000000002</v>
      </c>
      <c r="Y51" s="83">
        <f t="shared" si="3"/>
        <v>1448542.4</v>
      </c>
      <c r="Z51" s="83">
        <f t="shared" si="3"/>
        <v>1368155.9</v>
      </c>
      <c r="AA51" s="78" t="s">
        <v>39</v>
      </c>
      <c r="AB51" s="103">
        <v>225</v>
      </c>
      <c r="AC51" s="103"/>
      <c r="AD51" s="103" t="s">
        <v>247</v>
      </c>
    </row>
    <row r="52" spans="10:30" ht="33" customHeight="1">
      <c r="J52" s="82" t="s">
        <v>340</v>
      </c>
      <c r="U52" s="107">
        <f aca="true" t="shared" si="4" ref="U52:AD52">U48+U34+U7</f>
        <v>1465486</v>
      </c>
      <c r="V52" s="107">
        <f t="shared" si="4"/>
        <v>1413784.0000000002</v>
      </c>
      <c r="W52" s="107">
        <f t="shared" si="4"/>
        <v>1547317.4000000001</v>
      </c>
      <c r="X52" s="107">
        <f t="shared" si="4"/>
        <v>1368847.2000000002</v>
      </c>
      <c r="Y52" s="107">
        <f t="shared" si="4"/>
        <v>1448542.4</v>
      </c>
      <c r="Z52" s="107">
        <f t="shared" si="4"/>
        <v>1368155.9</v>
      </c>
      <c r="AA52" s="107" t="e">
        <f t="shared" si="4"/>
        <v>#VALUE!</v>
      </c>
      <c r="AB52" s="107">
        <f t="shared" si="4"/>
        <v>195</v>
      </c>
      <c r="AC52" s="107">
        <f t="shared" si="4"/>
        <v>0</v>
      </c>
      <c r="AD52" s="107" t="e">
        <f t="shared" si="4"/>
        <v>#VALUE!</v>
      </c>
    </row>
    <row r="53" spans="10:30" ht="12.75">
      <c r="J53" s="82" t="s">
        <v>341</v>
      </c>
      <c r="U53" s="107">
        <f aca="true" t="shared" si="5" ref="U53:Z53">U6</f>
        <v>1465486</v>
      </c>
      <c r="V53" s="107">
        <f t="shared" si="5"/>
        <v>1413784</v>
      </c>
      <c r="W53" s="107">
        <f t="shared" si="5"/>
        <v>1547317.4</v>
      </c>
      <c r="X53" s="107">
        <f t="shared" si="5"/>
        <v>1368847.2</v>
      </c>
      <c r="Y53" s="107">
        <f t="shared" si="5"/>
        <v>1448542.4</v>
      </c>
      <c r="Z53" s="107">
        <f t="shared" si="5"/>
        <v>1368155.9</v>
      </c>
      <c r="AA53" s="107">
        <v>1333956.3</v>
      </c>
      <c r="AB53" s="107">
        <v>1333957.3</v>
      </c>
      <c r="AC53" s="107">
        <v>1333958.3</v>
      </c>
      <c r="AD53" s="107">
        <v>1333959.3</v>
      </c>
    </row>
    <row r="54" spans="21:30" ht="12.75">
      <c r="U54" s="107">
        <f>U53-U52</f>
        <v>0</v>
      </c>
      <c r="V54" s="107">
        <f>V53-V52</f>
        <v>0</v>
      </c>
      <c r="W54" s="107">
        <f>W53-W52</f>
        <v>0</v>
      </c>
      <c r="X54" s="107">
        <f aca="true" t="shared" si="6" ref="X54:AD54">X53-X52</f>
        <v>0</v>
      </c>
      <c r="Y54" s="107">
        <f t="shared" si="6"/>
        <v>0</v>
      </c>
      <c r="Z54" s="107">
        <f t="shared" si="6"/>
        <v>0</v>
      </c>
      <c r="AA54" s="107" t="e">
        <f t="shared" si="6"/>
        <v>#VALUE!</v>
      </c>
      <c r="AB54" s="107">
        <f t="shared" si="6"/>
        <v>1333762.3</v>
      </c>
      <c r="AC54" s="107">
        <f t="shared" si="6"/>
        <v>1333958.3</v>
      </c>
      <c r="AD54" s="107" t="e">
        <f t="shared" si="6"/>
        <v>#VALUE!</v>
      </c>
    </row>
  </sheetData>
  <sheetProtection/>
  <mergeCells count="19">
    <mergeCell ref="H1:AA1"/>
    <mergeCell ref="H2:J4"/>
    <mergeCell ref="K2:K4"/>
    <mergeCell ref="L2:T2"/>
    <mergeCell ref="U2:Z2"/>
    <mergeCell ref="AA2:AA4"/>
    <mergeCell ref="L3:N3"/>
    <mergeCell ref="O3:Q3"/>
    <mergeCell ref="R3:T3"/>
    <mergeCell ref="U3:V3"/>
    <mergeCell ref="B34:C34"/>
    <mergeCell ref="B48:C48"/>
    <mergeCell ref="B51:C51"/>
    <mergeCell ref="W3:W4"/>
    <mergeCell ref="X3:X4"/>
    <mergeCell ref="Y3:Z3"/>
    <mergeCell ref="B6:C6"/>
    <mergeCell ref="B7:C7"/>
    <mergeCell ref="B33:C33"/>
  </mergeCells>
  <printOptions gridLines="1"/>
  <pageMargins left="0.35433070866141736" right="0.35433070866141736" top="0.7874015748031497" bottom="0.3937007874015748" header="0.5118110236220472" footer="0.5118110236220472"/>
  <pageSetup fitToHeight="0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avdeeva.anastasiya</cp:lastModifiedBy>
  <cp:lastPrinted>2020-06-09T06:52:53Z</cp:lastPrinted>
  <dcterms:created xsi:type="dcterms:W3CDTF">2015-02-08T11:38:02Z</dcterms:created>
  <dcterms:modified xsi:type="dcterms:W3CDTF">2022-09-05T09:07:12Z</dcterms:modified>
  <cp:category/>
  <cp:version/>
  <cp:contentType/>
  <cp:contentStatus/>
</cp:coreProperties>
</file>